
<file path=[Content_Types].xml><?xml version="1.0" encoding="utf-8"?>
<Types xmlns="http://schemas.openxmlformats.org/package/2006/content-types">
  <Override PartName="/xl/worksheets/sheet24.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Default Extension="xml" ContentType="application/xml"/>
  <Override PartName="/xl/drawings/drawing2.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Default Extension="bin" ContentType="application/vnd.openxmlformats-officedocument.spreadsheetml.printerSettings"/>
  <Override PartName="/xl/worksheets/sheet16.xml" ContentType="application/vnd.openxmlformats-officedocument.spreadsheetml.worksheet+xml"/>
  <Override PartName="/xl/worksheets/sheet25.xml" ContentType="application/vnd.openxmlformats-officedocument.spreadsheetml.worksheet+xml"/>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Default Extension="emf" ContentType="image/x-emf"/>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Default Extension="rels" ContentType="application/vnd.openxmlformats-package.relationships+xml"/>
  <Override PartName="/xl/worksheets/sheet11.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65871\Desktop\Apertura Cta Corriente\"/>
    </mc:Choice>
  </mc:AlternateContent>
  <bookViews>
    <workbookView showSheetTabs="0" xWindow="-120" yWindow="-120" windowWidth="20730" windowHeight="11160" tabRatio="732"/>
  </bookViews>
  <sheets>
    <sheet name="F1" sheetId="4" r:id="rId1"/>
    <sheet name="F2" sheetId="19" r:id="rId2"/>
    <sheet name="Psuc" sheetId="5" r:id="rId3"/>
    <sheet name="F3" sheetId="11" r:id="rId4"/>
    <sheet name="F4" sheetId="41" r:id="rId5"/>
    <sheet name="F5" sheetId="14" r:id="rId6"/>
    <sheet name="Imp" sheetId="40" r:id="rId7"/>
    <sheet name="Form0" sheetId="20" r:id="rId8"/>
    <sheet name="Listas" sheetId="12" r:id="rId9"/>
    <sheet name="Form1" sheetId="1" r:id="rId10"/>
    <sheet name="Form2" sheetId="46" r:id="rId11"/>
    <sheet name="Carta" sheetId="42" r:id="rId12"/>
    <sheet name="Graficos" sheetId="7" state="hidden" r:id="rId13"/>
    <sheet name="P1" sheetId="6" r:id="rId14"/>
    <sheet name="J1" sheetId="18" r:id="rId15"/>
    <sheet name="J1_P1" sheetId="25" r:id="rId16"/>
    <sheet name="J1_P2" sheetId="26" r:id="rId17"/>
    <sheet name="J1_P3" sheetId="27" r:id="rId18"/>
    <sheet name="AnexoAP1" sheetId="24" r:id="rId19"/>
    <sheet name="P2" sheetId="28" r:id="rId20"/>
    <sheet name="J2" sheetId="29" r:id="rId21"/>
    <sheet name="J2_P1" sheetId="30" r:id="rId22"/>
    <sheet name="J2_P2" sheetId="31" r:id="rId23"/>
    <sheet name="J2_P3" sheetId="32" r:id="rId24"/>
    <sheet name="AnexoAP2" sheetId="33" r:id="rId25"/>
    <sheet name="P3" sheetId="34" r:id="rId26"/>
    <sheet name="J3" sheetId="35" r:id="rId27"/>
    <sheet name="J3_P1" sheetId="36" r:id="rId28"/>
    <sheet name="J3_P2" sheetId="37" r:id="rId29"/>
    <sheet name="J3_P3" sheetId="38" r:id="rId30"/>
    <sheet name="AnexoAP3" sheetId="39" r:id="rId31"/>
    <sheet name="P4" sheetId="43" r:id="rId32"/>
    <sheet name="P5" sheetId="44" r:id="rId33"/>
  </sheets>
  <definedNames>
    <definedName name="_xlnm.Print_Area" localSheetId="18">AnexoAP1!$A$1:$Q$51</definedName>
    <definedName name="_xlnm.Print_Area" localSheetId="24">AnexoAP2!$A$1:$Q$51</definedName>
    <definedName name="_xlnm.Print_Area" localSheetId="30">AnexoAP3!$A$1:$Q$51</definedName>
    <definedName name="_xlnm.Print_Area" localSheetId="9">Form1!$A$1:$Q$88</definedName>
    <definedName name="_xlnm.Print_Area" localSheetId="10">Form2!$A$1:$Q$51</definedName>
    <definedName name="FFinal">'F5'!$D$4</definedName>
    <definedName name="FPersonas">'F3'!$F$9</definedName>
    <definedName name="Nsuc">Psuc!$G$6</definedName>
    <definedName name="Per_11" localSheetId="14">'J1'!$A$1</definedName>
    <definedName name="Per_11" localSheetId="15">J1_P1!$A$1</definedName>
    <definedName name="Per_11" localSheetId="16">J1_P2!$A$1</definedName>
    <definedName name="Per_11" localSheetId="17">J1_P3!$A$1</definedName>
    <definedName name="Per_11" localSheetId="20">'J2'!$A$1</definedName>
    <definedName name="Per_11" localSheetId="21">J2_P1!$A$1</definedName>
    <definedName name="Per_11" localSheetId="22">J2_P2!$A$1</definedName>
    <definedName name="Per_11" localSheetId="23">J2_P3!$A$1</definedName>
    <definedName name="Per_11" localSheetId="26">'J3'!$A$1</definedName>
    <definedName name="Per_11" localSheetId="27">J3_P1!$A$1</definedName>
    <definedName name="Per_11" localSheetId="28">J3_P2!$A$1</definedName>
    <definedName name="Per_11" localSheetId="29">J3_P3!$A$1</definedName>
    <definedName name="Per_11" localSheetId="19">'P2'!$A$1</definedName>
    <definedName name="Per_11" localSheetId="25">'P3'!$A$1</definedName>
    <definedName name="Per_11" localSheetId="31">'P4'!$A$1</definedName>
    <definedName name="Per_11" localSheetId="32">'P5'!$A$1</definedName>
    <definedName name="Per_11">'P1'!$A$1</definedName>
    <definedName name="Per_12" localSheetId="14">'J1'!$A$24</definedName>
    <definedName name="Per_12" localSheetId="15">J1_P1!$A$28</definedName>
    <definedName name="Per_12" localSheetId="16">J1_P2!$A$28</definedName>
    <definedName name="Per_12" localSheetId="17">J1_P3!$A$28</definedName>
    <definedName name="Per_12" localSheetId="20">'J2'!$A$24</definedName>
    <definedName name="Per_12" localSheetId="21">J2_P1!$A$28</definedName>
    <definedName name="Per_12" localSheetId="22">J2_P2!$A$28</definedName>
    <definedName name="Per_12" localSheetId="23">J2_P3!$A$28</definedName>
    <definedName name="Per_12" localSheetId="26">'J3'!$A$24</definedName>
    <definedName name="Per_12" localSheetId="27">J3_P1!$A$28</definedName>
    <definedName name="Per_12" localSheetId="28">J3_P2!$A$28</definedName>
    <definedName name="Per_12" localSheetId="29">J3_P3!$A$28</definedName>
    <definedName name="Per_12" localSheetId="19">'P2'!$A$28</definedName>
    <definedName name="Per_12" localSheetId="25">'P3'!$A$28</definedName>
    <definedName name="Per_12" localSheetId="31">'P4'!$A$28</definedName>
    <definedName name="Per_12" localSheetId="32">'P5'!$A$28</definedName>
    <definedName name="Per_12">'P1'!$A$28</definedName>
    <definedName name="Per_13" localSheetId="14">'J1'!$A$48</definedName>
    <definedName name="Per_13" localSheetId="15">J1_P1!$A$48</definedName>
    <definedName name="Per_13" localSheetId="16">J1_P2!$A$48</definedName>
    <definedName name="Per_13" localSheetId="17">J1_P3!$A$48</definedName>
    <definedName name="Per_13" localSheetId="20">'J2'!$A$48</definedName>
    <definedName name="Per_13" localSheetId="21">J2_P1!$A$48</definedName>
    <definedName name="Per_13" localSheetId="22">J2_P2!$A$48</definedName>
    <definedName name="Per_13" localSheetId="23">J2_P3!$A$48</definedName>
    <definedName name="Per_13" localSheetId="26">'J3'!$A$48</definedName>
    <definedName name="Per_13" localSheetId="27">J3_P1!$A$48</definedName>
    <definedName name="Per_13" localSheetId="28">J3_P2!$A$48</definedName>
    <definedName name="Per_13" localSheetId="29">J3_P3!$A$48</definedName>
    <definedName name="Per_13" localSheetId="19">'P2'!$A$49</definedName>
    <definedName name="Per_13" localSheetId="25">'P3'!$A$49</definedName>
    <definedName name="Per_13" localSheetId="31">'P4'!$A$49</definedName>
    <definedName name="Per_13" localSheetId="32">'P5'!$A$49</definedName>
    <definedName name="Per_13">'P1'!$A$49</definedName>
    <definedName name="Per_14" localSheetId="14">'J1'!#REF!</definedName>
    <definedName name="Per_14" localSheetId="15">J1_P1!$A$69</definedName>
    <definedName name="Per_14" localSheetId="16">J1_P2!$A$69</definedName>
    <definedName name="Per_14" localSheetId="17">J1_P3!$A$69</definedName>
    <definedName name="Per_14" localSheetId="20">'J2'!#REF!</definedName>
    <definedName name="Per_14" localSheetId="21">J2_P1!$A$69</definedName>
    <definedName name="Per_14" localSheetId="22">J2_P2!$A$69</definedName>
    <definedName name="Per_14" localSheetId="23">J2_P3!$A$69</definedName>
    <definedName name="Per_14" localSheetId="26">'J3'!#REF!</definedName>
    <definedName name="Per_14" localSheetId="27">J3_P1!$A$69</definedName>
    <definedName name="Per_14" localSheetId="28">J3_P2!$A$69</definedName>
    <definedName name="Per_14" localSheetId="29">J3_P3!$A$69</definedName>
    <definedName name="Per_14" localSheetId="19">'P2'!$A$70</definedName>
    <definedName name="Per_14" localSheetId="25">'P3'!$A$70</definedName>
    <definedName name="Per_14" localSheetId="31">'P4'!$A$70</definedName>
    <definedName name="Per_14" localSheetId="32">'P5'!$A$70</definedName>
    <definedName name="Per_14">'P1'!$A$70</definedName>
    <definedName name="Per_15" localSheetId="14">'J1'!$A$68</definedName>
    <definedName name="Per_15" localSheetId="15">J1_P1!$A$92</definedName>
    <definedName name="Per_15" localSheetId="16">J1_P2!$A$92</definedName>
    <definedName name="Per_15" localSheetId="17">J1_P3!$A$92</definedName>
    <definedName name="Per_15" localSheetId="20">'J2'!$A$68</definedName>
    <definedName name="Per_15" localSheetId="21">J2_P1!$A$92</definedName>
    <definedName name="Per_15" localSheetId="22">J2_P2!$A$92</definedName>
    <definedName name="Per_15" localSheetId="23">J2_P3!$A$92</definedName>
    <definedName name="Per_15" localSheetId="26">'J3'!$A$68</definedName>
    <definedName name="Per_15" localSheetId="27">J3_P1!$A$92</definedName>
    <definedName name="Per_15" localSheetId="28">J3_P2!$A$92</definedName>
    <definedName name="Per_15" localSheetId="29">J3_P3!$A$92</definedName>
    <definedName name="Per_15" localSheetId="19">'P2'!$A$93</definedName>
    <definedName name="Per_15" localSheetId="25">'P3'!$A$93</definedName>
    <definedName name="Per_15" localSheetId="31">'P4'!$A$93</definedName>
    <definedName name="Per_15" localSheetId="32">'P5'!$A$93</definedName>
    <definedName name="Per_15">'P1'!$A$93</definedName>
    <definedName name="Principal">'F1'!$F$4</definedName>
    <definedName name="Rl_0">'F4'!$A$1</definedName>
    <definedName name="Rl_1">'F4'!$A$26</definedName>
    <definedName name="Rl_2">'F4'!$A$44</definedName>
    <definedName name="Rl_3">'F4'!$A$62</definedName>
    <definedName name="Rl_4">'F4'!$A$80</definedName>
    <definedName name="Rl_N">'F4'!$A$97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4" l="1"/>
  <c r="K6" i="14"/>
  <c r="M6" i="14" s="1"/>
  <c r="J6" i="14"/>
  <c r="B16" i="20"/>
  <c r="K10" i="19"/>
  <c r="I10" i="19" s="1"/>
  <c r="N6" i="14" l="1"/>
  <c r="B2" i="42" s="1"/>
  <c r="P83" i="28"/>
  <c r="P83" i="34"/>
  <c r="P83" i="43"/>
  <c r="P83" i="44"/>
  <c r="P83" i="6"/>
  <c r="P19" i="41" l="1"/>
  <c r="R19" i="41"/>
  <c r="Q19" i="41"/>
  <c r="Q18" i="41"/>
  <c r="R18" i="41"/>
  <c r="P18" i="41"/>
  <c r="S19" i="41" l="1"/>
  <c r="S18" i="41"/>
  <c r="O41" i="25"/>
  <c r="O37" i="25"/>
  <c r="O37" i="27"/>
  <c r="O37" i="30"/>
  <c r="O37" i="31"/>
  <c r="O37" i="32"/>
  <c r="O37" i="36"/>
  <c r="O37" i="37"/>
  <c r="O37" i="38"/>
  <c r="O37" i="26"/>
  <c r="P35" i="25"/>
  <c r="P35" i="27"/>
  <c r="P35" i="30"/>
  <c r="P35" i="31"/>
  <c r="P35" i="32"/>
  <c r="P35" i="36"/>
  <c r="P35" i="37"/>
  <c r="P35" i="38"/>
  <c r="P35" i="26"/>
  <c r="P34" i="25"/>
  <c r="P34" i="27"/>
  <c r="P34" i="30"/>
  <c r="P34" i="31"/>
  <c r="P34" i="32"/>
  <c r="P34" i="36"/>
  <c r="P34" i="37"/>
  <c r="P34" i="38"/>
  <c r="P34" i="26"/>
  <c r="P33" i="25"/>
  <c r="P33" i="27"/>
  <c r="P33" i="30"/>
  <c r="P33" i="31"/>
  <c r="P33" i="32"/>
  <c r="P33" i="36"/>
  <c r="P33" i="37"/>
  <c r="P33" i="38"/>
  <c r="P33" i="26"/>
  <c r="O31" i="25"/>
  <c r="O31" i="27"/>
  <c r="O31" i="30"/>
  <c r="O31" i="31"/>
  <c r="O31" i="32"/>
  <c r="O31" i="36"/>
  <c r="O31" i="37"/>
  <c r="O31" i="38"/>
  <c r="O31" i="26"/>
  <c r="O62" i="25"/>
  <c r="O62" i="27"/>
  <c r="O62" i="30"/>
  <c r="O62" i="31"/>
  <c r="O62" i="32"/>
  <c r="O62" i="36"/>
  <c r="O62" i="37"/>
  <c r="O62" i="38"/>
  <c r="O62" i="26"/>
  <c r="O60" i="25"/>
  <c r="O60" i="27"/>
  <c r="O60" i="30"/>
  <c r="O60" i="31"/>
  <c r="O60" i="32"/>
  <c r="O60" i="36"/>
  <c r="O60" i="37"/>
  <c r="O60" i="38"/>
  <c r="O60" i="26"/>
  <c r="O51" i="25"/>
  <c r="O51" i="27"/>
  <c r="O51" i="30"/>
  <c r="O51" i="31"/>
  <c r="O51" i="32"/>
  <c r="O51" i="36"/>
  <c r="O51" i="37"/>
  <c r="O51" i="38"/>
  <c r="O51" i="26"/>
  <c r="P73" i="25"/>
  <c r="P73" i="27"/>
  <c r="P73" i="30"/>
  <c r="P73" i="31"/>
  <c r="P73" i="32"/>
  <c r="P73" i="36"/>
  <c r="P73" i="37"/>
  <c r="P73" i="38"/>
  <c r="P73" i="26"/>
  <c r="P72" i="25"/>
  <c r="P72" i="27"/>
  <c r="P72" i="30"/>
  <c r="P72" i="31"/>
  <c r="P72" i="32"/>
  <c r="P72" i="36"/>
  <c r="P72" i="37"/>
  <c r="P72" i="38"/>
  <c r="P72" i="26"/>
  <c r="Q33" i="26"/>
  <c r="Q33" i="27"/>
  <c r="Q33" i="30"/>
  <c r="Q33" i="31"/>
  <c r="Q33" i="32"/>
  <c r="Q33" i="36"/>
  <c r="Q33" i="37"/>
  <c r="Q33" i="38"/>
  <c r="Q33" i="25"/>
  <c r="O20" i="26"/>
  <c r="O20" i="27"/>
  <c r="O20" i="30"/>
  <c r="O20" i="31"/>
  <c r="O20" i="32"/>
  <c r="O20" i="36"/>
  <c r="O20" i="37"/>
  <c r="O20" i="38"/>
  <c r="O20" i="25"/>
  <c r="O18" i="26"/>
  <c r="O18" i="27"/>
  <c r="O18" i="30"/>
  <c r="O18" i="31"/>
  <c r="O18" i="32"/>
  <c r="O18" i="36"/>
  <c r="O18" i="37"/>
  <c r="O18" i="38"/>
  <c r="O18" i="25"/>
  <c r="O16" i="26"/>
  <c r="O16" i="27"/>
  <c r="O16" i="30"/>
  <c r="O16" i="31"/>
  <c r="O16" i="32"/>
  <c r="O16" i="36"/>
  <c r="O16" i="37"/>
  <c r="O16" i="38"/>
  <c r="O16" i="25"/>
  <c r="O14" i="26"/>
  <c r="O14" i="27"/>
  <c r="O14" i="30"/>
  <c r="O14" i="31"/>
  <c r="O14" i="32"/>
  <c r="O14" i="36"/>
  <c r="O14" i="37"/>
  <c r="O14" i="38"/>
  <c r="O14" i="25"/>
  <c r="O12" i="26"/>
  <c r="O12" i="27"/>
  <c r="O12" i="30"/>
  <c r="O12" i="31"/>
  <c r="O12" i="32"/>
  <c r="O12" i="36"/>
  <c r="O12" i="37"/>
  <c r="O12" i="38"/>
  <c r="O12" i="25"/>
  <c r="O10" i="26"/>
  <c r="O10" i="27"/>
  <c r="O10" i="30"/>
  <c r="O10" i="31"/>
  <c r="O10" i="32"/>
  <c r="O10" i="36"/>
  <c r="O10" i="37"/>
  <c r="O10" i="38"/>
  <c r="O10" i="25"/>
  <c r="O57" i="29"/>
  <c r="O57" i="35"/>
  <c r="O57" i="18"/>
  <c r="O56" i="29"/>
  <c r="O56" i="35"/>
  <c r="O56" i="18"/>
  <c r="D69" i="18"/>
  <c r="D69" i="29"/>
  <c r="D69" i="35"/>
  <c r="P29" i="18"/>
  <c r="P29" i="29"/>
  <c r="P29" i="35"/>
  <c r="N33" i="18"/>
  <c r="N33" i="29"/>
  <c r="N33" i="35"/>
  <c r="O31" i="18"/>
  <c r="O31" i="29"/>
  <c r="O31" i="35"/>
  <c r="O30" i="18"/>
  <c r="O30" i="29"/>
  <c r="O30" i="35"/>
  <c r="O29" i="18"/>
  <c r="O29" i="29"/>
  <c r="O29" i="35"/>
  <c r="N27" i="18"/>
  <c r="N27" i="29"/>
  <c r="N27" i="35"/>
  <c r="N18" i="18"/>
  <c r="N18" i="29"/>
  <c r="N18" i="35"/>
  <c r="N16" i="18"/>
  <c r="N16" i="29"/>
  <c r="N16" i="35"/>
  <c r="N14" i="18"/>
  <c r="N14" i="29"/>
  <c r="N14" i="35"/>
  <c r="N12" i="18"/>
  <c r="N12" i="29"/>
  <c r="N12" i="35"/>
  <c r="N10" i="18"/>
  <c r="N10" i="29"/>
  <c r="N10" i="35"/>
  <c r="N8" i="18"/>
  <c r="N8" i="29"/>
  <c r="N8" i="35"/>
  <c r="N6" i="18"/>
  <c r="N6" i="29"/>
  <c r="N6" i="35"/>
  <c r="N4" i="18"/>
  <c r="N4" i="29"/>
  <c r="N4" i="35"/>
  <c r="O48" i="46"/>
  <c r="O47" i="46"/>
  <c r="O46" i="46"/>
  <c r="O45" i="46"/>
  <c r="O44" i="46"/>
  <c r="O43" i="46"/>
  <c r="O42" i="46"/>
  <c r="O38" i="46"/>
  <c r="O37" i="46"/>
  <c r="O36" i="46"/>
  <c r="O35" i="46"/>
  <c r="O34" i="46"/>
  <c r="O33" i="46"/>
  <c r="O32" i="46"/>
  <c r="O31" i="46"/>
  <c r="O30" i="46"/>
  <c r="O29" i="46"/>
  <c r="O28" i="46"/>
  <c r="O27" i="46"/>
  <c r="O26" i="46"/>
  <c r="O25" i="46"/>
  <c r="O24" i="46"/>
  <c r="O23" i="46"/>
  <c r="O22" i="46"/>
  <c r="Q21" i="46"/>
  <c r="P21" i="46"/>
  <c r="O21" i="46"/>
  <c r="O20" i="46"/>
  <c r="O18" i="46"/>
  <c r="O17" i="46"/>
  <c r="O16" i="46"/>
  <c r="O15" i="46"/>
  <c r="O14" i="46"/>
  <c r="O13" i="46"/>
  <c r="O12" i="46"/>
  <c r="O11" i="46"/>
  <c r="O10" i="46"/>
  <c r="O8" i="46"/>
  <c r="B4" i="46"/>
  <c r="R17" i="11"/>
  <c r="R15" i="11"/>
  <c r="P114" i="44"/>
  <c r="P112" i="44"/>
  <c r="P110" i="44"/>
  <c r="O114" i="44" s="1"/>
  <c r="M114" i="44" s="1"/>
  <c r="O110" i="44"/>
  <c r="M110" i="44"/>
  <c r="P108" i="44"/>
  <c r="P106" i="44"/>
  <c r="P104" i="44"/>
  <c r="P101" i="44"/>
  <c r="O106" i="44" s="1"/>
  <c r="M106" i="44" s="1"/>
  <c r="O101" i="44"/>
  <c r="G101" i="44" s="1"/>
  <c r="O97" i="44"/>
  <c r="G97" i="44"/>
  <c r="D93" i="44"/>
  <c r="Q86" i="44"/>
  <c r="P86" i="44"/>
  <c r="Q85" i="44"/>
  <c r="P85" i="44"/>
  <c r="Q84" i="44"/>
  <c r="P84" i="44"/>
  <c r="Q83" i="44"/>
  <c r="P78" i="44"/>
  <c r="O78" i="44"/>
  <c r="M78" i="44" s="1"/>
  <c r="P76" i="44"/>
  <c r="O76" i="44"/>
  <c r="G76" i="44"/>
  <c r="Q74" i="44"/>
  <c r="P74" i="44"/>
  <c r="P73" i="44"/>
  <c r="D70" i="44"/>
  <c r="O63" i="44"/>
  <c r="K63" i="44" s="1"/>
  <c r="P61" i="44"/>
  <c r="O61" i="44"/>
  <c r="I61" i="44"/>
  <c r="P59" i="44"/>
  <c r="P57" i="44"/>
  <c r="O59" i="44" s="1"/>
  <c r="M59" i="44" s="1"/>
  <c r="O57" i="44"/>
  <c r="G57" i="44"/>
  <c r="P55" i="44"/>
  <c r="P54" i="44"/>
  <c r="P53" i="44"/>
  <c r="P52" i="44"/>
  <c r="O52" i="44"/>
  <c r="M52" i="44"/>
  <c r="D49" i="44"/>
  <c r="P42" i="44"/>
  <c r="P40" i="44"/>
  <c r="Q40" i="44" s="1"/>
  <c r="O40" i="44" s="1"/>
  <c r="M40" i="44" s="1"/>
  <c r="O38" i="44"/>
  <c r="M38" i="44" s="1"/>
  <c r="P36" i="44"/>
  <c r="M36" i="44" s="1"/>
  <c r="P35" i="44"/>
  <c r="M35" i="44"/>
  <c r="Q34" i="44"/>
  <c r="P34" i="44"/>
  <c r="M34" i="44" s="1"/>
  <c r="P31" i="44"/>
  <c r="O31" i="44"/>
  <c r="M31" i="44" s="1"/>
  <c r="D28" i="44"/>
  <c r="P22" i="44"/>
  <c r="M22" i="44"/>
  <c r="O20" i="44"/>
  <c r="M20" i="44" s="1"/>
  <c r="O18" i="44"/>
  <c r="M18" i="44" s="1"/>
  <c r="P16" i="44"/>
  <c r="O16" i="44"/>
  <c r="M16" i="44" s="1"/>
  <c r="O14" i="44"/>
  <c r="M14" i="44" s="1"/>
  <c r="O12" i="44"/>
  <c r="M12" i="44"/>
  <c r="O10" i="44"/>
  <c r="M10" i="44" s="1"/>
  <c r="P8" i="44"/>
  <c r="H8" i="44" s="1"/>
  <c r="O8" i="44"/>
  <c r="G8" i="44" s="1"/>
  <c r="S4" i="44"/>
  <c r="O42" i="44" s="1"/>
  <c r="M42" i="44" s="1"/>
  <c r="R4" i="44"/>
  <c r="Q4" i="44"/>
  <c r="P4" i="44"/>
  <c r="P114" i="43"/>
  <c r="P112" i="43"/>
  <c r="P110" i="43"/>
  <c r="O114" i="43" s="1"/>
  <c r="M114" i="43" s="1"/>
  <c r="O110" i="43"/>
  <c r="M110" i="43" s="1"/>
  <c r="P108" i="43"/>
  <c r="P106" i="43"/>
  <c r="P104" i="43"/>
  <c r="P101" i="43"/>
  <c r="O108" i="43" s="1"/>
  <c r="M108" i="43" s="1"/>
  <c r="O101" i="43"/>
  <c r="G101" i="43" s="1"/>
  <c r="O97" i="43"/>
  <c r="G97" i="43"/>
  <c r="D93" i="43"/>
  <c r="Q86" i="43"/>
  <c r="P86" i="43"/>
  <c r="Q85" i="43"/>
  <c r="P85" i="43"/>
  <c r="Q84" i="43"/>
  <c r="P84" i="43"/>
  <c r="Q83" i="43"/>
  <c r="P78" i="43"/>
  <c r="P76" i="43"/>
  <c r="O78" i="43" s="1"/>
  <c r="M78" i="43" s="1"/>
  <c r="O76" i="43"/>
  <c r="G76" i="43" s="1"/>
  <c r="Q74" i="43"/>
  <c r="P74" i="43"/>
  <c r="P73" i="43"/>
  <c r="O73" i="43" s="1"/>
  <c r="D70" i="43"/>
  <c r="O63" i="43"/>
  <c r="K63" i="43"/>
  <c r="P61" i="43"/>
  <c r="O61" i="43"/>
  <c r="I61" i="43" s="1"/>
  <c r="P59" i="43"/>
  <c r="P57" i="43"/>
  <c r="O59" i="43" s="1"/>
  <c r="M59" i="43" s="1"/>
  <c r="O57" i="43"/>
  <c r="G57" i="43"/>
  <c r="P55" i="43"/>
  <c r="P54" i="43"/>
  <c r="P53" i="43"/>
  <c r="P52" i="43"/>
  <c r="O52" i="43"/>
  <c r="M52" i="43"/>
  <c r="D49" i="43"/>
  <c r="P42" i="43"/>
  <c r="O42" i="43"/>
  <c r="M42" i="43" s="1"/>
  <c r="P40" i="43"/>
  <c r="Q40" i="43" s="1"/>
  <c r="O40" i="43" s="1"/>
  <c r="M40" i="43" s="1"/>
  <c r="O38" i="43"/>
  <c r="M38" i="43"/>
  <c r="P36" i="43"/>
  <c r="M36" i="43" s="1"/>
  <c r="P35" i="43"/>
  <c r="M35" i="43" s="1"/>
  <c r="Q34" i="43"/>
  <c r="P34" i="43"/>
  <c r="P31" i="43"/>
  <c r="O31" i="43"/>
  <c r="D28" i="43"/>
  <c r="P22" i="43"/>
  <c r="M22" i="43"/>
  <c r="O20" i="43"/>
  <c r="M20" i="43"/>
  <c r="O18" i="43"/>
  <c r="M18" i="43"/>
  <c r="P16" i="43"/>
  <c r="O16" i="43"/>
  <c r="M16" i="43" s="1"/>
  <c r="O14" i="43"/>
  <c r="M14" i="43"/>
  <c r="O12" i="43"/>
  <c r="M12" i="43" s="1"/>
  <c r="O10" i="43"/>
  <c r="M10" i="43" s="1"/>
  <c r="P8" i="43"/>
  <c r="H8" i="43" s="1"/>
  <c r="O8" i="43"/>
  <c r="G8" i="43" s="1"/>
  <c r="S4" i="43"/>
  <c r="R4" i="43"/>
  <c r="Q4" i="43"/>
  <c r="P4" i="43"/>
  <c r="T17" i="11"/>
  <c r="T15" i="11"/>
  <c r="P17" i="11"/>
  <c r="O17" i="11"/>
  <c r="P15" i="11"/>
  <c r="O15" i="11"/>
  <c r="P35" i="34"/>
  <c r="P35" i="28"/>
  <c r="Q34" i="34"/>
  <c r="Q34" i="28"/>
  <c r="Q34" i="6"/>
  <c r="P36" i="28"/>
  <c r="P36" i="34"/>
  <c r="P36" i="6"/>
  <c r="P34" i="28"/>
  <c r="P34" i="34"/>
  <c r="P34" i="6"/>
  <c r="K4" i="5"/>
  <c r="J6" i="5" s="1"/>
  <c r="H6" i="5" s="1"/>
  <c r="J4" i="5"/>
  <c r="H4" i="5" s="1"/>
  <c r="L14" i="19"/>
  <c r="I14" i="19" s="1"/>
  <c r="L16" i="19"/>
  <c r="I16" i="19" s="1"/>
  <c r="L15" i="19"/>
  <c r="I15" i="19" s="1"/>
  <c r="K12" i="19"/>
  <c r="K8" i="19"/>
  <c r="K6" i="19"/>
  <c r="K4" i="19"/>
  <c r="K18" i="4"/>
  <c r="K16" i="4"/>
  <c r="K14" i="4"/>
  <c r="K11" i="4"/>
  <c r="K8" i="4"/>
  <c r="K6" i="4"/>
  <c r="K4" i="4"/>
  <c r="H4" i="4" s="1"/>
  <c r="O104" i="44" l="1"/>
  <c r="M104" i="44" s="1"/>
  <c r="O81" i="44"/>
  <c r="O73" i="44"/>
  <c r="M73" i="44" s="1"/>
  <c r="O67" i="44"/>
  <c r="B66" i="44" s="1"/>
  <c r="O4" i="44"/>
  <c r="O25" i="44" s="1"/>
  <c r="P81" i="43"/>
  <c r="D87" i="43" s="1"/>
  <c r="O81" i="43"/>
  <c r="C8" i="43"/>
  <c r="O4" i="43"/>
  <c r="O25" i="43" s="1"/>
  <c r="O112" i="44"/>
  <c r="M112" i="44" s="1"/>
  <c r="P81" i="44"/>
  <c r="O34" i="44"/>
  <c r="O46" i="44" s="1"/>
  <c r="B45" i="44" s="1"/>
  <c r="O34" i="43"/>
  <c r="O46" i="43" s="1"/>
  <c r="B45" i="43" s="1"/>
  <c r="C8" i="44"/>
  <c r="O108" i="44"/>
  <c r="M108" i="44" s="1"/>
  <c r="M73" i="43"/>
  <c r="O67" i="43"/>
  <c r="B66" i="43" s="1"/>
  <c r="O90" i="43"/>
  <c r="B89" i="43" s="1"/>
  <c r="O106" i="43"/>
  <c r="M106" i="43" s="1"/>
  <c r="M34" i="43"/>
  <c r="O104" i="43"/>
  <c r="M104" i="43" s="1"/>
  <c r="O112" i="43"/>
  <c r="M112" i="43" s="1"/>
  <c r="M31" i="43"/>
  <c r="J8" i="5"/>
  <c r="H8" i="5" s="1"/>
  <c r="J9" i="5"/>
  <c r="H9" i="5" s="1"/>
  <c r="J10" i="5"/>
  <c r="H10" i="5" s="1"/>
  <c r="J12" i="5"/>
  <c r="H12" i="5" s="1"/>
  <c r="G56" i="1"/>
  <c r="L56" i="1"/>
  <c r="R81" i="44" l="1"/>
  <c r="D87" i="44"/>
  <c r="O90" i="44"/>
  <c r="B89" i="44" s="1"/>
  <c r="M4" i="44"/>
  <c r="M4" i="43"/>
  <c r="R81" i="43"/>
  <c r="O117" i="44"/>
  <c r="B116" i="44" s="1"/>
  <c r="B24" i="44"/>
  <c r="B24" i="43"/>
  <c r="O117" i="43"/>
  <c r="B116" i="43" s="1"/>
  <c r="Q17" i="41"/>
  <c r="Q16" i="41"/>
  <c r="Q15" i="41"/>
  <c r="R17" i="41"/>
  <c r="P17" i="41"/>
  <c r="R16" i="41"/>
  <c r="P16" i="41"/>
  <c r="R15" i="41"/>
  <c r="P15" i="41"/>
  <c r="Q117" i="44" l="1"/>
  <c r="U17" i="11" s="1"/>
  <c r="X17" i="11" s="1"/>
  <c r="Z17" i="11" s="1"/>
  <c r="Q117" i="43"/>
  <c r="U15" i="11" s="1"/>
  <c r="X15" i="11" s="1"/>
  <c r="S15" i="41"/>
  <c r="U15" i="41" s="1"/>
  <c r="T15" i="41" s="1"/>
  <c r="S16" i="41"/>
  <c r="S17" i="41"/>
  <c r="O102" i="41"/>
  <c r="B45" i="42" s="1"/>
  <c r="J31" i="46" l="1"/>
  <c r="J37" i="46"/>
  <c r="J43" i="46"/>
  <c r="J13" i="46"/>
  <c r="J26" i="46"/>
  <c r="J16" i="46"/>
  <c r="J47" i="46"/>
  <c r="J20" i="46"/>
  <c r="J18" i="46"/>
  <c r="J35" i="46"/>
  <c r="J38" i="46"/>
  <c r="J28" i="46"/>
  <c r="J27" i="46"/>
  <c r="J17" i="46"/>
  <c r="J33" i="46"/>
  <c r="J30" i="46"/>
  <c r="K21" i="46"/>
  <c r="J21" i="46"/>
  <c r="J8" i="46"/>
  <c r="J32" i="46"/>
  <c r="J25" i="46"/>
  <c r="J34" i="46"/>
  <c r="J23" i="46"/>
  <c r="J29" i="46"/>
  <c r="J15" i="46"/>
  <c r="J46" i="46"/>
  <c r="J24" i="46"/>
  <c r="J36" i="46"/>
  <c r="J10" i="46"/>
  <c r="J44" i="46"/>
  <c r="N21" i="46"/>
  <c r="J22" i="46"/>
  <c r="J12" i="46"/>
  <c r="J11" i="46"/>
  <c r="Y17" i="11"/>
  <c r="AA17" i="11" s="1"/>
  <c r="W17" i="11" s="1"/>
  <c r="F17" i="11" s="1"/>
  <c r="J42" i="46"/>
  <c r="J14" i="46"/>
  <c r="J48" i="46"/>
  <c r="J45" i="46"/>
  <c r="Q5" i="40"/>
  <c r="F44" i="46"/>
  <c r="F25" i="46"/>
  <c r="F8" i="46"/>
  <c r="F36" i="46"/>
  <c r="G21" i="46"/>
  <c r="F42" i="46"/>
  <c r="F23" i="46"/>
  <c r="F45" i="46"/>
  <c r="F26" i="46"/>
  <c r="F37" i="46"/>
  <c r="I21" i="46"/>
  <c r="F14" i="46"/>
  <c r="F32" i="46"/>
  <c r="F16" i="46"/>
  <c r="F35" i="46"/>
  <c r="F21" i="46"/>
  <c r="F38" i="46"/>
  <c r="F22" i="46"/>
  <c r="F18" i="46"/>
  <c r="Y15" i="11"/>
  <c r="F33" i="46"/>
  <c r="F17" i="46"/>
  <c r="F47" i="46"/>
  <c r="F28" i="46"/>
  <c r="F12" i="46"/>
  <c r="F31" i="46"/>
  <c r="F15" i="46"/>
  <c r="F34" i="46"/>
  <c r="F20" i="46"/>
  <c r="Z15" i="11"/>
  <c r="F48" i="46"/>
  <c r="F29" i="46"/>
  <c r="F13" i="46"/>
  <c r="F43" i="46"/>
  <c r="F24" i="46"/>
  <c r="F46" i="46"/>
  <c r="F27" i="46"/>
  <c r="F11" i="46"/>
  <c r="F30" i="46"/>
  <c r="F10" i="46"/>
  <c r="U16" i="41"/>
  <c r="T16" i="41" s="1"/>
  <c r="M4" i="41"/>
  <c r="D41" i="42"/>
  <c r="D40" i="42"/>
  <c r="M85" i="41"/>
  <c r="N85" i="41" s="1"/>
  <c r="M67" i="41"/>
  <c r="M49" i="41"/>
  <c r="AA15" i="11" l="1"/>
  <c r="W15" i="11" s="1"/>
  <c r="F15" i="11" s="1"/>
  <c r="N67" i="41"/>
  <c r="N49" i="41"/>
  <c r="U17" i="41"/>
  <c r="U18" i="41" s="1"/>
  <c r="K67" i="41"/>
  <c r="K85" i="41"/>
  <c r="K49" i="41"/>
  <c r="M31" i="41"/>
  <c r="AA17" i="42"/>
  <c r="AA14" i="42"/>
  <c r="N11" i="41"/>
  <c r="I20" i="42" s="1"/>
  <c r="N9" i="41"/>
  <c r="F17" i="42" s="1"/>
  <c r="N7" i="41"/>
  <c r="I14" i="42" s="1"/>
  <c r="N87" i="41"/>
  <c r="N69" i="41"/>
  <c r="M54" i="41"/>
  <c r="N51" i="41"/>
  <c r="N33" i="41"/>
  <c r="P6" i="41"/>
  <c r="Q6" i="41"/>
  <c r="O6" i="41"/>
  <c r="G33" i="41"/>
  <c r="G51" i="41" s="1"/>
  <c r="G69" i="41" s="1"/>
  <c r="G87" i="41" s="1"/>
  <c r="O51" i="41" l="1"/>
  <c r="O69" i="41"/>
  <c r="O87" i="41"/>
  <c r="P69" i="41"/>
  <c r="P87" i="41"/>
  <c r="P51" i="41"/>
  <c r="Q87" i="41"/>
  <c r="Q69" i="41"/>
  <c r="Q51" i="41"/>
  <c r="U19" i="41"/>
  <c r="T18" i="41"/>
  <c r="J17" i="41"/>
  <c r="J16" i="41"/>
  <c r="I16" i="41"/>
  <c r="I17" i="41"/>
  <c r="H6" i="41"/>
  <c r="H33" i="41" s="1"/>
  <c r="H51" i="41" s="1"/>
  <c r="H69" i="41" s="1"/>
  <c r="H87" i="41" s="1"/>
  <c r="J6" i="41"/>
  <c r="J33" i="41" s="1"/>
  <c r="J51" i="41" s="1"/>
  <c r="J69" i="41" s="1"/>
  <c r="J87" i="41" s="1"/>
  <c r="J15" i="41"/>
  <c r="P33" i="41"/>
  <c r="I15" i="41"/>
  <c r="K31" i="41"/>
  <c r="N31" i="41"/>
  <c r="D23" i="42" s="1"/>
  <c r="I17" i="42"/>
  <c r="Q7" i="41"/>
  <c r="X14" i="42" s="1"/>
  <c r="Q11" i="41"/>
  <c r="P9" i="41"/>
  <c r="Q9" i="41"/>
  <c r="X17" i="42" s="1"/>
  <c r="P7" i="41"/>
  <c r="O11" i="41"/>
  <c r="O7" i="41"/>
  <c r="O9" i="41"/>
  <c r="P11" i="41"/>
  <c r="F20" i="42"/>
  <c r="F14" i="42"/>
  <c r="I6" i="41"/>
  <c r="I33" i="41" s="1"/>
  <c r="I51" i="41" s="1"/>
  <c r="I69" i="41" s="1"/>
  <c r="I87" i="41" s="1"/>
  <c r="O33" i="41"/>
  <c r="Q33" i="41"/>
  <c r="M36" i="41"/>
  <c r="H4" i="41"/>
  <c r="R9" i="41" l="1"/>
  <c r="M9" i="41" s="1"/>
  <c r="K9" i="41" s="1"/>
  <c r="M88" i="41"/>
  <c r="K88" i="41" s="1"/>
  <c r="M52" i="41"/>
  <c r="M70" i="41"/>
  <c r="K70" i="41" s="1"/>
  <c r="R7" i="41"/>
  <c r="M7" i="41" s="1"/>
  <c r="K7" i="41" s="1"/>
  <c r="T19" i="41"/>
  <c r="O15" i="41"/>
  <c r="O16" i="41"/>
  <c r="O17" i="41"/>
  <c r="O18" i="41"/>
  <c r="R11" i="41"/>
  <c r="K52" i="41"/>
  <c r="R17" i="42"/>
  <c r="U17" i="42"/>
  <c r="AA20" i="42"/>
  <c r="X20" i="42"/>
  <c r="R20" i="42"/>
  <c r="U20" i="42"/>
  <c r="U14" i="42"/>
  <c r="R14" i="42"/>
  <c r="O20" i="42"/>
  <c r="L20" i="42"/>
  <c r="O17" i="42"/>
  <c r="L17" i="42"/>
  <c r="O14" i="42"/>
  <c r="L14" i="42"/>
  <c r="M34" i="41"/>
  <c r="Q73" i="26"/>
  <c r="Q73" i="27"/>
  <c r="Q73" i="30"/>
  <c r="Q73" i="31"/>
  <c r="Q73" i="32"/>
  <c r="Q73" i="36"/>
  <c r="Q73" i="37"/>
  <c r="Q73" i="38"/>
  <c r="Q73" i="25"/>
  <c r="Q74" i="6"/>
  <c r="P57" i="29"/>
  <c r="P57" i="35"/>
  <c r="P57" i="18"/>
  <c r="Q74" i="28"/>
  <c r="Q74" i="34"/>
  <c r="P41" i="35"/>
  <c r="P41" i="29"/>
  <c r="Q77" i="18"/>
  <c r="Q75" i="18"/>
  <c r="Q73" i="18"/>
  <c r="M11" i="41" l="1"/>
  <c r="K11" i="41" s="1"/>
  <c r="K34" i="41"/>
  <c r="O9" i="11"/>
  <c r="P9" i="11"/>
  <c r="O11" i="11"/>
  <c r="P11" i="11"/>
  <c r="O13" i="11"/>
  <c r="P13" i="11"/>
  <c r="P35" i="6" l="1"/>
  <c r="M35" i="6" s="1"/>
  <c r="P31" i="28" l="1"/>
  <c r="P31" i="34"/>
  <c r="P31" i="6"/>
  <c r="L8" i="4"/>
  <c r="D5" i="1" l="1"/>
  <c r="D42" i="42"/>
  <c r="M18" i="19"/>
  <c r="S13" i="11" l="1"/>
  <c r="R13" i="11"/>
  <c r="M35" i="34"/>
  <c r="B4" i="39"/>
  <c r="P113" i="38"/>
  <c r="P111" i="38"/>
  <c r="P109" i="38"/>
  <c r="O109" i="38"/>
  <c r="M109" i="38" s="1"/>
  <c r="P107" i="38"/>
  <c r="P105" i="38"/>
  <c r="P103" i="38"/>
  <c r="P100" i="38"/>
  <c r="O100" i="38"/>
  <c r="G100" i="38" s="1"/>
  <c r="O96" i="38"/>
  <c r="C92" i="38"/>
  <c r="Q85" i="38"/>
  <c r="P85" i="38"/>
  <c r="M85" i="38" s="1"/>
  <c r="Q84" i="38"/>
  <c r="P84" i="38"/>
  <c r="M84" i="38" s="1"/>
  <c r="Q83" i="38"/>
  <c r="P83" i="38"/>
  <c r="M83" i="38" s="1"/>
  <c r="Q82" i="38"/>
  <c r="P82" i="38"/>
  <c r="M82" i="38" s="1"/>
  <c r="P77" i="38"/>
  <c r="P75" i="38"/>
  <c r="O77" i="38" s="1"/>
  <c r="M77" i="38" s="1"/>
  <c r="O75" i="38"/>
  <c r="G75" i="38" s="1"/>
  <c r="C69" i="38"/>
  <c r="K62" i="38"/>
  <c r="P60" i="38"/>
  <c r="I60" i="38"/>
  <c r="P58" i="38"/>
  <c r="P56" i="38"/>
  <c r="O56" i="38"/>
  <c r="G56" i="38" s="1"/>
  <c r="P54" i="38"/>
  <c r="P53" i="38"/>
  <c r="P52" i="38"/>
  <c r="P51" i="38"/>
  <c r="M51" i="38"/>
  <c r="C48" i="38"/>
  <c r="P41" i="38"/>
  <c r="P39" i="38"/>
  <c r="Q39" i="38" s="1"/>
  <c r="O39" i="38" s="1"/>
  <c r="M39" i="38" s="1"/>
  <c r="M37" i="38"/>
  <c r="M35" i="38"/>
  <c r="M34" i="38"/>
  <c r="M33" i="38"/>
  <c r="M31" i="38"/>
  <c r="C28" i="38"/>
  <c r="P22" i="38"/>
  <c r="M20" i="38"/>
  <c r="M18" i="38"/>
  <c r="M16" i="38"/>
  <c r="P16" i="38"/>
  <c r="M14" i="38"/>
  <c r="M12" i="38"/>
  <c r="M10" i="38"/>
  <c r="P8" i="38"/>
  <c r="O8" i="38" s="1"/>
  <c r="G8" i="38" s="1"/>
  <c r="S4" i="38"/>
  <c r="R4" i="38"/>
  <c r="Q4" i="38"/>
  <c r="P4" i="38"/>
  <c r="P113" i="37"/>
  <c r="P111" i="37"/>
  <c r="P109" i="37"/>
  <c r="O109" i="37"/>
  <c r="M109" i="37" s="1"/>
  <c r="P107" i="37"/>
  <c r="P105" i="37"/>
  <c r="P103" i="37"/>
  <c r="P100" i="37"/>
  <c r="O100" i="37"/>
  <c r="G100" i="37" s="1"/>
  <c r="O96" i="37"/>
  <c r="G96" i="37" s="1"/>
  <c r="C92" i="37"/>
  <c r="Q85" i="37"/>
  <c r="P85" i="37"/>
  <c r="M85" i="37" s="1"/>
  <c r="Q84" i="37"/>
  <c r="P84" i="37"/>
  <c r="M84" i="37" s="1"/>
  <c r="Q83" i="37"/>
  <c r="P83" i="37"/>
  <c r="M83" i="37" s="1"/>
  <c r="Q82" i="37"/>
  <c r="P82" i="37"/>
  <c r="M82" i="37" s="1"/>
  <c r="P77" i="37"/>
  <c r="P75" i="37"/>
  <c r="O77" i="37" s="1"/>
  <c r="M77" i="37" s="1"/>
  <c r="O75" i="37"/>
  <c r="G75" i="37" s="1"/>
  <c r="C69" i="37"/>
  <c r="K62" i="37"/>
  <c r="P60" i="37"/>
  <c r="I60" i="37"/>
  <c r="P58" i="37"/>
  <c r="P56" i="37"/>
  <c r="O56" i="37"/>
  <c r="G56" i="37" s="1"/>
  <c r="P54" i="37"/>
  <c r="P53" i="37"/>
  <c r="P52" i="37"/>
  <c r="P51" i="37"/>
  <c r="M51" i="37"/>
  <c r="C48" i="37"/>
  <c r="P41" i="37"/>
  <c r="P39" i="37"/>
  <c r="Q39" i="37" s="1"/>
  <c r="O39" i="37" s="1"/>
  <c r="M39" i="37" s="1"/>
  <c r="M37" i="37"/>
  <c r="M35" i="37"/>
  <c r="M34" i="37"/>
  <c r="M33" i="37"/>
  <c r="C28" i="37"/>
  <c r="P22" i="37"/>
  <c r="M20" i="37"/>
  <c r="M18" i="37"/>
  <c r="M16" i="37"/>
  <c r="P16" i="37"/>
  <c r="M14" i="37"/>
  <c r="M12" i="37"/>
  <c r="M10" i="37"/>
  <c r="P8" i="37"/>
  <c r="H8" i="37" s="1"/>
  <c r="S4" i="37"/>
  <c r="R4" i="37"/>
  <c r="Q4" i="37"/>
  <c r="P4" i="37"/>
  <c r="P113" i="36"/>
  <c r="P111" i="36"/>
  <c r="P109" i="36"/>
  <c r="O109" i="36"/>
  <c r="M109" i="36" s="1"/>
  <c r="P107" i="36"/>
  <c r="P105" i="36"/>
  <c r="P103" i="36"/>
  <c r="P100" i="36"/>
  <c r="O100" i="36"/>
  <c r="G100" i="36" s="1"/>
  <c r="O96" i="36"/>
  <c r="G96" i="36" s="1"/>
  <c r="C92" i="36"/>
  <c r="Q85" i="36"/>
  <c r="P85" i="36"/>
  <c r="M85" i="36" s="1"/>
  <c r="Q84" i="36"/>
  <c r="P84" i="36"/>
  <c r="M84" i="36" s="1"/>
  <c r="Q83" i="36"/>
  <c r="P83" i="36"/>
  <c r="M83" i="36" s="1"/>
  <c r="Q82" i="36"/>
  <c r="P82" i="36"/>
  <c r="M82" i="36" s="1"/>
  <c r="P77" i="36"/>
  <c r="P75" i="36"/>
  <c r="O77" i="36" s="1"/>
  <c r="M77" i="36" s="1"/>
  <c r="O75" i="36"/>
  <c r="G75" i="36" s="1"/>
  <c r="C69" i="36"/>
  <c r="K62" i="36"/>
  <c r="P60" i="36"/>
  <c r="I60" i="36"/>
  <c r="P58" i="36"/>
  <c r="P56" i="36"/>
  <c r="O56" i="36"/>
  <c r="G56" i="36" s="1"/>
  <c r="P54" i="36"/>
  <c r="P53" i="36"/>
  <c r="P52" i="36"/>
  <c r="P51" i="36"/>
  <c r="M51" i="36"/>
  <c r="C48" i="36"/>
  <c r="P41" i="36"/>
  <c r="P39" i="36"/>
  <c r="Q39" i="36" s="1"/>
  <c r="O39" i="36" s="1"/>
  <c r="M39" i="36" s="1"/>
  <c r="M37" i="36"/>
  <c r="M35" i="36"/>
  <c r="M34" i="36"/>
  <c r="M33" i="36"/>
  <c r="M31" i="36"/>
  <c r="C28" i="36"/>
  <c r="P22" i="36"/>
  <c r="M20" i="36"/>
  <c r="M18" i="36"/>
  <c r="M16" i="36"/>
  <c r="P16" i="36"/>
  <c r="M14" i="36"/>
  <c r="M12" i="36"/>
  <c r="M10" i="36"/>
  <c r="P8" i="36"/>
  <c r="S4" i="36"/>
  <c r="R4" i="36"/>
  <c r="Q4" i="36"/>
  <c r="P4" i="36"/>
  <c r="C68" i="35"/>
  <c r="P61" i="35"/>
  <c r="O60" i="35" s="1"/>
  <c r="D62" i="35" s="1"/>
  <c r="O61" i="35"/>
  <c r="N60" i="35" s="1"/>
  <c r="L61" i="35" s="1"/>
  <c r="O54" i="35"/>
  <c r="O53" i="35"/>
  <c r="O52" i="35"/>
  <c r="O51" i="35"/>
  <c r="N51" i="35"/>
  <c r="L51" i="35" s="1"/>
  <c r="C48" i="35"/>
  <c r="O39" i="35"/>
  <c r="P39" i="35" s="1"/>
  <c r="R35" i="35"/>
  <c r="Q35" i="35"/>
  <c r="P35" i="35"/>
  <c r="O35" i="35"/>
  <c r="L33" i="35"/>
  <c r="L31" i="35"/>
  <c r="L30" i="35"/>
  <c r="L29" i="35"/>
  <c r="L27" i="35"/>
  <c r="C24" i="35"/>
  <c r="L18" i="35"/>
  <c r="L16" i="35"/>
  <c r="L14" i="35"/>
  <c r="L12" i="35"/>
  <c r="L10" i="35"/>
  <c r="L8" i="35"/>
  <c r="L6" i="35"/>
  <c r="G4" i="35"/>
  <c r="H4" i="35"/>
  <c r="P114" i="34"/>
  <c r="P112" i="34"/>
  <c r="P110" i="34"/>
  <c r="O114" i="34" s="1"/>
  <c r="O110" i="34"/>
  <c r="P108" i="34"/>
  <c r="P106" i="34"/>
  <c r="P104" i="34"/>
  <c r="P101" i="34"/>
  <c r="O108" i="34" s="1"/>
  <c r="M108" i="34" s="1"/>
  <c r="O101" i="34"/>
  <c r="G101" i="34" s="1"/>
  <c r="O97" i="34"/>
  <c r="G97" i="34" s="1"/>
  <c r="D93" i="34"/>
  <c r="Q86" i="34"/>
  <c r="P86" i="34"/>
  <c r="Q85" i="34"/>
  <c r="P85" i="34"/>
  <c r="O81" i="34" s="1"/>
  <c r="Q84" i="34"/>
  <c r="P84" i="34"/>
  <c r="Q83" i="34"/>
  <c r="P78" i="34"/>
  <c r="P76" i="34"/>
  <c r="O78" i="34" s="1"/>
  <c r="M78" i="34" s="1"/>
  <c r="O76" i="34"/>
  <c r="G76" i="34" s="1"/>
  <c r="P74" i="34"/>
  <c r="P73" i="34"/>
  <c r="D70" i="34"/>
  <c r="O63" i="34"/>
  <c r="K63" i="34" s="1"/>
  <c r="P61" i="34"/>
  <c r="O61" i="34"/>
  <c r="I61" i="34" s="1"/>
  <c r="P59" i="34"/>
  <c r="P57" i="34"/>
  <c r="O59" i="34" s="1"/>
  <c r="M59" i="34" s="1"/>
  <c r="O57" i="34"/>
  <c r="G57" i="34" s="1"/>
  <c r="P55" i="34"/>
  <c r="P54" i="34"/>
  <c r="P53" i="34"/>
  <c r="P52" i="34"/>
  <c r="O52" i="34"/>
  <c r="M52" i="34" s="1"/>
  <c r="D49" i="34"/>
  <c r="P42" i="34"/>
  <c r="P40" i="34"/>
  <c r="Q40" i="34" s="1"/>
  <c r="O40" i="34" s="1"/>
  <c r="O38" i="34"/>
  <c r="M36" i="34"/>
  <c r="M34" i="34"/>
  <c r="O31" i="34"/>
  <c r="M31" i="34" s="1"/>
  <c r="D28" i="34"/>
  <c r="P22" i="34"/>
  <c r="M22" i="34"/>
  <c r="O20" i="34"/>
  <c r="M20" i="34" s="1"/>
  <c r="O18" i="34"/>
  <c r="M18" i="34" s="1"/>
  <c r="O16" i="34"/>
  <c r="M16" i="34" s="1"/>
  <c r="P16" i="34"/>
  <c r="O14" i="34"/>
  <c r="M14" i="34" s="1"/>
  <c r="O12" i="34"/>
  <c r="M12" i="34" s="1"/>
  <c r="O10" i="34"/>
  <c r="M10" i="34" s="1"/>
  <c r="P8" i="34"/>
  <c r="O8" i="34" s="1"/>
  <c r="S4" i="34"/>
  <c r="O42" i="34" s="1"/>
  <c r="R4" i="34"/>
  <c r="Q4" i="34"/>
  <c r="P4" i="34"/>
  <c r="B4" i="33"/>
  <c r="S11" i="11"/>
  <c r="R11" i="11"/>
  <c r="P113" i="32"/>
  <c r="P111" i="32"/>
  <c r="P109" i="32"/>
  <c r="O109" i="32"/>
  <c r="M109" i="32" s="1"/>
  <c r="P107" i="32"/>
  <c r="P105" i="32"/>
  <c r="P103" i="32"/>
  <c r="P100" i="32"/>
  <c r="O100" i="32"/>
  <c r="G100" i="32" s="1"/>
  <c r="O96" i="32"/>
  <c r="C92" i="32"/>
  <c r="Q85" i="32"/>
  <c r="P85" i="32"/>
  <c r="M85" i="32" s="1"/>
  <c r="Q84" i="32"/>
  <c r="P84" i="32"/>
  <c r="M84" i="32" s="1"/>
  <c r="Q83" i="32"/>
  <c r="P83" i="32"/>
  <c r="M83" i="32" s="1"/>
  <c r="Q82" i="32"/>
  <c r="P82" i="32"/>
  <c r="M82" i="32" s="1"/>
  <c r="P77" i="32"/>
  <c r="P75" i="32"/>
  <c r="O77" i="32" s="1"/>
  <c r="M77" i="32" s="1"/>
  <c r="O75" i="32"/>
  <c r="G75" i="32" s="1"/>
  <c r="C69" i="32"/>
  <c r="K62" i="32"/>
  <c r="P60" i="32"/>
  <c r="I60" i="32"/>
  <c r="P58" i="32"/>
  <c r="P56" i="32"/>
  <c r="O56" i="32"/>
  <c r="G56" i="32" s="1"/>
  <c r="P54" i="32"/>
  <c r="P53" i="32"/>
  <c r="P52" i="32"/>
  <c r="P51" i="32"/>
  <c r="M51" i="32"/>
  <c r="C48" i="32"/>
  <c r="P41" i="32"/>
  <c r="P39" i="32"/>
  <c r="Q39" i="32" s="1"/>
  <c r="O39" i="32" s="1"/>
  <c r="M39" i="32" s="1"/>
  <c r="M37" i="32"/>
  <c r="M35" i="32"/>
  <c r="M34" i="32"/>
  <c r="M33" i="32"/>
  <c r="M31" i="32"/>
  <c r="C28" i="32"/>
  <c r="P22" i="32"/>
  <c r="M20" i="32"/>
  <c r="M18" i="32"/>
  <c r="M16" i="32"/>
  <c r="P16" i="32"/>
  <c r="M14" i="32"/>
  <c r="M12" i="32"/>
  <c r="M10" i="32"/>
  <c r="P8" i="32"/>
  <c r="O8" i="32" s="1"/>
  <c r="G8" i="32" s="1"/>
  <c r="S4" i="32"/>
  <c r="R4" i="32"/>
  <c r="Q4" i="32"/>
  <c r="P4" i="32"/>
  <c r="P113" i="31"/>
  <c r="P111" i="31"/>
  <c r="P109" i="31"/>
  <c r="O109" i="31"/>
  <c r="M109" i="31" s="1"/>
  <c r="P107" i="31"/>
  <c r="P105" i="31"/>
  <c r="P103" i="31"/>
  <c r="P100" i="31"/>
  <c r="O100" i="31"/>
  <c r="G100" i="31" s="1"/>
  <c r="O96" i="31"/>
  <c r="G96" i="31" s="1"/>
  <c r="C92" i="31"/>
  <c r="Q85" i="31"/>
  <c r="P85" i="31"/>
  <c r="M85" i="31" s="1"/>
  <c r="Q84" i="31"/>
  <c r="P84" i="31"/>
  <c r="M84" i="31" s="1"/>
  <c r="Q83" i="31"/>
  <c r="P83" i="31"/>
  <c r="M83" i="31" s="1"/>
  <c r="Q82" i="31"/>
  <c r="P82" i="31"/>
  <c r="M82" i="31" s="1"/>
  <c r="P77" i="31"/>
  <c r="P75" i="31"/>
  <c r="O77" i="31" s="1"/>
  <c r="M77" i="31" s="1"/>
  <c r="O75" i="31"/>
  <c r="G75" i="31" s="1"/>
  <c r="C69" i="31"/>
  <c r="K62" i="31"/>
  <c r="P60" i="31"/>
  <c r="I60" i="31"/>
  <c r="P58" i="31"/>
  <c r="P56" i="31"/>
  <c r="O56" i="31"/>
  <c r="G56" i="31" s="1"/>
  <c r="P54" i="31"/>
  <c r="P53" i="31"/>
  <c r="P52" i="31"/>
  <c r="P51" i="31"/>
  <c r="M51" i="31"/>
  <c r="C48" i="31"/>
  <c r="P41" i="31"/>
  <c r="P39" i="31"/>
  <c r="Q39" i="31" s="1"/>
  <c r="O39" i="31" s="1"/>
  <c r="M39" i="31" s="1"/>
  <c r="M37" i="31"/>
  <c r="M35" i="31"/>
  <c r="M34" i="31"/>
  <c r="M33" i="31"/>
  <c r="M31" i="31"/>
  <c r="C28" i="31"/>
  <c r="P22" i="31"/>
  <c r="M20" i="31"/>
  <c r="M18" i="31"/>
  <c r="M16" i="31"/>
  <c r="P16" i="31"/>
  <c r="M14" i="31"/>
  <c r="M12" i="31"/>
  <c r="M10" i="31"/>
  <c r="P8" i="31"/>
  <c r="H8" i="31" s="1"/>
  <c r="S4" i="31"/>
  <c r="R4" i="31"/>
  <c r="Q4" i="31"/>
  <c r="P4" i="31"/>
  <c r="P113" i="30"/>
  <c r="P111" i="30"/>
  <c r="P109" i="30"/>
  <c r="O109" i="30"/>
  <c r="M109" i="30" s="1"/>
  <c r="P107" i="30"/>
  <c r="P105" i="30"/>
  <c r="P103" i="30"/>
  <c r="P100" i="30"/>
  <c r="O100" i="30"/>
  <c r="G100" i="30" s="1"/>
  <c r="O96" i="30"/>
  <c r="G96" i="30" s="1"/>
  <c r="C92" i="30"/>
  <c r="Q85" i="30"/>
  <c r="P85" i="30"/>
  <c r="M85" i="30" s="1"/>
  <c r="Q84" i="30"/>
  <c r="P84" i="30"/>
  <c r="M84" i="30" s="1"/>
  <c r="Q83" i="30"/>
  <c r="P83" i="30"/>
  <c r="M83" i="30" s="1"/>
  <c r="Q82" i="30"/>
  <c r="P82" i="30"/>
  <c r="M82" i="30" s="1"/>
  <c r="P77" i="30"/>
  <c r="P75" i="30"/>
  <c r="O77" i="30" s="1"/>
  <c r="M77" i="30" s="1"/>
  <c r="O75" i="30"/>
  <c r="G75" i="30" s="1"/>
  <c r="C69" i="30"/>
  <c r="K62" i="30"/>
  <c r="P60" i="30"/>
  <c r="I60" i="30"/>
  <c r="P58" i="30"/>
  <c r="P56" i="30"/>
  <c r="O56" i="30"/>
  <c r="G56" i="30" s="1"/>
  <c r="P54" i="30"/>
  <c r="P53" i="30"/>
  <c r="P52" i="30"/>
  <c r="P51" i="30"/>
  <c r="M51" i="30"/>
  <c r="C48" i="30"/>
  <c r="P41" i="30"/>
  <c r="P39" i="30"/>
  <c r="Q39" i="30" s="1"/>
  <c r="O39" i="30" s="1"/>
  <c r="M39" i="30" s="1"/>
  <c r="M37" i="30"/>
  <c r="M35" i="30"/>
  <c r="M34" i="30"/>
  <c r="M33" i="30"/>
  <c r="M31" i="30"/>
  <c r="C28" i="30"/>
  <c r="P22" i="30"/>
  <c r="M20" i="30"/>
  <c r="M18" i="30"/>
  <c r="M16" i="30"/>
  <c r="P16" i="30"/>
  <c r="M14" i="30"/>
  <c r="M12" i="30"/>
  <c r="M10" i="30"/>
  <c r="P8" i="30"/>
  <c r="S4" i="30"/>
  <c r="R4" i="30"/>
  <c r="Q4" i="30"/>
  <c r="P4" i="30"/>
  <c r="C68" i="29"/>
  <c r="P61" i="29"/>
  <c r="O60" i="29" s="1"/>
  <c r="O61" i="29"/>
  <c r="N60" i="29" s="1"/>
  <c r="L61" i="29" s="1"/>
  <c r="O54" i="29"/>
  <c r="O53" i="29"/>
  <c r="O52" i="29"/>
  <c r="O51" i="29"/>
  <c r="N51" i="29"/>
  <c r="L51" i="29" s="1"/>
  <c r="C48" i="29"/>
  <c r="O39" i="29"/>
  <c r="P39" i="29" s="1"/>
  <c r="R35" i="29"/>
  <c r="Q35" i="29"/>
  <c r="P35" i="29"/>
  <c r="O35" i="29"/>
  <c r="L33" i="29"/>
  <c r="L31" i="29"/>
  <c r="L30" i="29"/>
  <c r="L29" i="29"/>
  <c r="L27" i="29"/>
  <c r="C24" i="29"/>
  <c r="L18" i="29"/>
  <c r="L16" i="29"/>
  <c r="L14" i="29"/>
  <c r="L12" i="29"/>
  <c r="L10" i="29"/>
  <c r="L8" i="29"/>
  <c r="L6" i="29"/>
  <c r="G4" i="29"/>
  <c r="H4" i="29"/>
  <c r="P114" i="28"/>
  <c r="P112" i="28"/>
  <c r="P110" i="28"/>
  <c r="O112" i="28" s="1"/>
  <c r="O110" i="28"/>
  <c r="P108" i="28"/>
  <c r="P106" i="28"/>
  <c r="P104" i="28"/>
  <c r="P101" i="28"/>
  <c r="O108" i="28" s="1"/>
  <c r="M108" i="28" s="1"/>
  <c r="O101" i="28"/>
  <c r="G101" i="28" s="1"/>
  <c r="O97" i="28"/>
  <c r="G97" i="28" s="1"/>
  <c r="D93" i="28"/>
  <c r="Q86" i="28"/>
  <c r="P86" i="28"/>
  <c r="Q85" i="28"/>
  <c r="P85" i="28"/>
  <c r="O81" i="28" s="1"/>
  <c r="Q84" i="28"/>
  <c r="P84" i="28"/>
  <c r="Q83" i="28"/>
  <c r="P78" i="28"/>
  <c r="P76" i="28"/>
  <c r="O78" i="28" s="1"/>
  <c r="M78" i="28" s="1"/>
  <c r="O76" i="28"/>
  <c r="G76" i="28" s="1"/>
  <c r="P74" i="28"/>
  <c r="P73" i="28"/>
  <c r="D70" i="28"/>
  <c r="O63" i="28"/>
  <c r="K63" i="28" s="1"/>
  <c r="P61" i="28"/>
  <c r="O61" i="28"/>
  <c r="I61" i="28" s="1"/>
  <c r="P59" i="28"/>
  <c r="P57" i="28"/>
  <c r="O59" i="28" s="1"/>
  <c r="M59" i="28" s="1"/>
  <c r="O57" i="28"/>
  <c r="G57" i="28" s="1"/>
  <c r="P55" i="28"/>
  <c r="P54" i="28"/>
  <c r="P53" i="28"/>
  <c r="P52" i="28"/>
  <c r="O52" i="28"/>
  <c r="M52" i="28" s="1"/>
  <c r="D49" i="28"/>
  <c r="P42" i="28"/>
  <c r="P40" i="28"/>
  <c r="Q40" i="28" s="1"/>
  <c r="O40" i="28" s="1"/>
  <c r="O38" i="28"/>
  <c r="M36" i="28"/>
  <c r="M35" i="28"/>
  <c r="M34" i="28"/>
  <c r="O31" i="28"/>
  <c r="M31" i="28" s="1"/>
  <c r="D28" i="28"/>
  <c r="P22" i="28"/>
  <c r="M22" i="28"/>
  <c r="O20" i="28"/>
  <c r="M20" i="28" s="1"/>
  <c r="O18" i="28"/>
  <c r="M18" i="28" s="1"/>
  <c r="O16" i="28"/>
  <c r="M16" i="28" s="1"/>
  <c r="P16" i="28"/>
  <c r="O14" i="28"/>
  <c r="M14" i="28" s="1"/>
  <c r="O12" i="28"/>
  <c r="M12" i="28" s="1"/>
  <c r="O10" i="28"/>
  <c r="M10" i="28" s="1"/>
  <c r="P8" i="28"/>
  <c r="H8" i="28" s="1"/>
  <c r="S4" i="28"/>
  <c r="O42" i="28" s="1"/>
  <c r="R4" i="28"/>
  <c r="Q4" i="28"/>
  <c r="P4" i="28"/>
  <c r="M34" i="25"/>
  <c r="M34" i="27"/>
  <c r="M34" i="26"/>
  <c r="P113" i="27"/>
  <c r="P111" i="27"/>
  <c r="P109" i="27"/>
  <c r="O109" i="27"/>
  <c r="M109" i="27" s="1"/>
  <c r="P107" i="27"/>
  <c r="P105" i="27"/>
  <c r="P103" i="27"/>
  <c r="P100" i="27"/>
  <c r="O100" i="27"/>
  <c r="G100" i="27" s="1"/>
  <c r="O96" i="27"/>
  <c r="G96" i="27" s="1"/>
  <c r="C92" i="27"/>
  <c r="Q85" i="27"/>
  <c r="P85" i="27"/>
  <c r="M85" i="27" s="1"/>
  <c r="Q84" i="27"/>
  <c r="P84" i="27"/>
  <c r="M84" i="27" s="1"/>
  <c r="Q83" i="27"/>
  <c r="P83" i="27"/>
  <c r="M83" i="27" s="1"/>
  <c r="Q82" i="27"/>
  <c r="P82" i="27"/>
  <c r="M82" i="27" s="1"/>
  <c r="P77" i="27"/>
  <c r="P75" i="27"/>
  <c r="O77" i="27" s="1"/>
  <c r="M77" i="27" s="1"/>
  <c r="O75" i="27"/>
  <c r="G75" i="27" s="1"/>
  <c r="C69" i="27"/>
  <c r="K62" i="27"/>
  <c r="P60" i="27"/>
  <c r="I60" i="27"/>
  <c r="P58" i="27"/>
  <c r="P56" i="27"/>
  <c r="O56" i="27"/>
  <c r="G56" i="27" s="1"/>
  <c r="P54" i="27"/>
  <c r="P53" i="27"/>
  <c r="P52" i="27"/>
  <c r="P51" i="27"/>
  <c r="M51" i="27"/>
  <c r="C48" i="27"/>
  <c r="P41" i="27"/>
  <c r="P39" i="27"/>
  <c r="Q39" i="27" s="1"/>
  <c r="O39" i="27" s="1"/>
  <c r="M39" i="27" s="1"/>
  <c r="M37" i="27"/>
  <c r="M35" i="27"/>
  <c r="M33" i="27"/>
  <c r="M31" i="27"/>
  <c r="C28" i="27"/>
  <c r="P22" i="27"/>
  <c r="M20" i="27"/>
  <c r="M18" i="27"/>
  <c r="M16" i="27"/>
  <c r="P16" i="27"/>
  <c r="M14" i="27"/>
  <c r="M12" i="27"/>
  <c r="M10" i="27"/>
  <c r="P8" i="27"/>
  <c r="H8" i="27" s="1"/>
  <c r="S4" i="27"/>
  <c r="R4" i="27"/>
  <c r="Q4" i="27"/>
  <c r="P4" i="27"/>
  <c r="P113" i="26"/>
  <c r="P111" i="26"/>
  <c r="P109" i="26"/>
  <c r="O109" i="26"/>
  <c r="M109" i="26" s="1"/>
  <c r="P107" i="26"/>
  <c r="P105" i="26"/>
  <c r="P103" i="26"/>
  <c r="P100" i="26"/>
  <c r="O100" i="26"/>
  <c r="G100" i="26" s="1"/>
  <c r="O96" i="26"/>
  <c r="G96" i="26" s="1"/>
  <c r="C92" i="26"/>
  <c r="Q85" i="26"/>
  <c r="P85" i="26"/>
  <c r="M85" i="26" s="1"/>
  <c r="Q84" i="26"/>
  <c r="P84" i="26"/>
  <c r="M84" i="26" s="1"/>
  <c r="Q83" i="26"/>
  <c r="P83" i="26"/>
  <c r="M83" i="26" s="1"/>
  <c r="Q82" i="26"/>
  <c r="P82" i="26"/>
  <c r="M82" i="26" s="1"/>
  <c r="P77" i="26"/>
  <c r="P75" i="26"/>
  <c r="O77" i="26" s="1"/>
  <c r="M77" i="26" s="1"/>
  <c r="O75" i="26"/>
  <c r="G75" i="26" s="1"/>
  <c r="C69" i="26"/>
  <c r="K62" i="26"/>
  <c r="P60" i="26"/>
  <c r="I60" i="26"/>
  <c r="P58" i="26"/>
  <c r="P56" i="26"/>
  <c r="O56" i="26"/>
  <c r="G56" i="26" s="1"/>
  <c r="P54" i="26"/>
  <c r="P53" i="26"/>
  <c r="P52" i="26"/>
  <c r="P51" i="26"/>
  <c r="M51" i="26"/>
  <c r="C48" i="26"/>
  <c r="P41" i="26"/>
  <c r="P39" i="26"/>
  <c r="Q39" i="26" s="1"/>
  <c r="O39" i="26" s="1"/>
  <c r="M39" i="26" s="1"/>
  <c r="M37" i="26"/>
  <c r="M35" i="26"/>
  <c r="M33" i="26"/>
  <c r="M31" i="26"/>
  <c r="C28" i="26"/>
  <c r="P22" i="26"/>
  <c r="M20" i="26"/>
  <c r="M18" i="26"/>
  <c r="M16" i="26"/>
  <c r="P16" i="26"/>
  <c r="M14" i="26"/>
  <c r="M12" i="26"/>
  <c r="M10" i="26"/>
  <c r="P8" i="26"/>
  <c r="H8" i="26" s="1"/>
  <c r="S4" i="26"/>
  <c r="R4" i="26"/>
  <c r="Q4" i="26"/>
  <c r="P4" i="26"/>
  <c r="P111" i="25"/>
  <c r="P113" i="25"/>
  <c r="P107" i="25"/>
  <c r="P105" i="25"/>
  <c r="P103" i="25"/>
  <c r="P54" i="25"/>
  <c r="P53" i="25"/>
  <c r="P52" i="25"/>
  <c r="S9" i="11"/>
  <c r="R9" i="11"/>
  <c r="P77" i="25"/>
  <c r="P58" i="25"/>
  <c r="P41" i="25"/>
  <c r="P22" i="25"/>
  <c r="B4" i="24"/>
  <c r="P78" i="6"/>
  <c r="P59" i="6"/>
  <c r="P114" i="6"/>
  <c r="P112" i="6"/>
  <c r="P108" i="6"/>
  <c r="P106" i="6"/>
  <c r="P104" i="6"/>
  <c r="O41" i="26" l="1"/>
  <c r="M41" i="26" s="1"/>
  <c r="O58" i="26"/>
  <c r="M58" i="26" s="1"/>
  <c r="Q60" i="29"/>
  <c r="D62" i="29"/>
  <c r="T11" i="11"/>
  <c r="O113" i="38"/>
  <c r="M113" i="38" s="1"/>
  <c r="O111" i="38"/>
  <c r="M111" i="38" s="1"/>
  <c r="O105" i="38"/>
  <c r="M105" i="38" s="1"/>
  <c r="O107" i="38"/>
  <c r="M107" i="38" s="1"/>
  <c r="O103" i="38"/>
  <c r="M103" i="38" s="1"/>
  <c r="O58" i="38"/>
  <c r="M58" i="38" s="1"/>
  <c r="O41" i="38"/>
  <c r="M41" i="38" s="1"/>
  <c r="O111" i="37"/>
  <c r="M111" i="37" s="1"/>
  <c r="O113" i="37"/>
  <c r="O103" i="37"/>
  <c r="M103" i="37" s="1"/>
  <c r="O105" i="37"/>
  <c r="M105" i="37" s="1"/>
  <c r="O107" i="37"/>
  <c r="M107" i="37" s="1"/>
  <c r="O58" i="37"/>
  <c r="M58" i="37" s="1"/>
  <c r="O41" i="37"/>
  <c r="M41" i="37" s="1"/>
  <c r="O113" i="36"/>
  <c r="M113" i="36" s="1"/>
  <c r="O111" i="36"/>
  <c r="M111" i="36" s="1"/>
  <c r="O107" i="36"/>
  <c r="O105" i="36"/>
  <c r="M105" i="36" s="1"/>
  <c r="O103" i="36"/>
  <c r="M103" i="36" s="1"/>
  <c r="O58" i="36"/>
  <c r="M58" i="36" s="1"/>
  <c r="O41" i="36"/>
  <c r="M41" i="36" s="1"/>
  <c r="N35" i="35"/>
  <c r="L35" i="35" s="1"/>
  <c r="O113" i="32"/>
  <c r="M113" i="32" s="1"/>
  <c r="O111" i="32"/>
  <c r="M111" i="32" s="1"/>
  <c r="O105" i="32"/>
  <c r="M105" i="32" s="1"/>
  <c r="O103" i="32"/>
  <c r="M103" i="32" s="1"/>
  <c r="O107" i="32"/>
  <c r="M107" i="32" s="1"/>
  <c r="O58" i="32"/>
  <c r="M58" i="32" s="1"/>
  <c r="O41" i="32"/>
  <c r="M41" i="32" s="1"/>
  <c r="O111" i="31"/>
  <c r="O113" i="31"/>
  <c r="M113" i="31" s="1"/>
  <c r="O107" i="31"/>
  <c r="M107" i="31" s="1"/>
  <c r="O103" i="31"/>
  <c r="O105" i="31"/>
  <c r="M105" i="31" s="1"/>
  <c r="O58" i="31"/>
  <c r="M58" i="31" s="1"/>
  <c r="O41" i="31"/>
  <c r="M41" i="31" s="1"/>
  <c r="O111" i="30"/>
  <c r="M111" i="30" s="1"/>
  <c r="O113" i="30"/>
  <c r="O103" i="30"/>
  <c r="M103" i="30" s="1"/>
  <c r="O105" i="30"/>
  <c r="M105" i="30" s="1"/>
  <c r="O107" i="30"/>
  <c r="M107" i="30" s="1"/>
  <c r="O58" i="30"/>
  <c r="M58" i="30" s="1"/>
  <c r="O41" i="30"/>
  <c r="M41" i="30" s="1"/>
  <c r="O113" i="27"/>
  <c r="M113" i="27" s="1"/>
  <c r="O111" i="27"/>
  <c r="M111" i="27" s="1"/>
  <c r="O107" i="27"/>
  <c r="M107" i="27" s="1"/>
  <c r="O105" i="27"/>
  <c r="M105" i="27" s="1"/>
  <c r="O103" i="27"/>
  <c r="M103" i="27" s="1"/>
  <c r="O58" i="27"/>
  <c r="M58" i="27" s="1"/>
  <c r="O41" i="27"/>
  <c r="M41" i="27" s="1"/>
  <c r="O113" i="26"/>
  <c r="M113" i="26" s="1"/>
  <c r="O111" i="26"/>
  <c r="M111" i="26" s="1"/>
  <c r="O103" i="26"/>
  <c r="M103" i="26" s="1"/>
  <c r="O107" i="26"/>
  <c r="M107" i="26" s="1"/>
  <c r="O105" i="26"/>
  <c r="M105" i="26" s="1"/>
  <c r="P80" i="38"/>
  <c r="O72" i="37"/>
  <c r="M72" i="37" s="1"/>
  <c r="O33" i="37"/>
  <c r="O80" i="27"/>
  <c r="O72" i="32"/>
  <c r="O72" i="38"/>
  <c r="M72" i="38" s="1"/>
  <c r="O72" i="36"/>
  <c r="M72" i="36" s="1"/>
  <c r="O4" i="38"/>
  <c r="M4" i="38" s="1"/>
  <c r="O33" i="38"/>
  <c r="O72" i="30"/>
  <c r="M72" i="30" s="1"/>
  <c r="O72" i="31"/>
  <c r="M72" i="31" s="1"/>
  <c r="O80" i="32"/>
  <c r="O8" i="26"/>
  <c r="G8" i="26" s="1"/>
  <c r="O72" i="27"/>
  <c r="M72" i="27" s="1"/>
  <c r="O72" i="26"/>
  <c r="M72" i="26" s="1"/>
  <c r="N39" i="35"/>
  <c r="L39" i="35" s="1"/>
  <c r="N39" i="29"/>
  <c r="L39" i="29" s="1"/>
  <c r="N41" i="29"/>
  <c r="L41" i="29" s="1"/>
  <c r="N41" i="35"/>
  <c r="L41" i="35" s="1"/>
  <c r="M112" i="28"/>
  <c r="M110" i="34"/>
  <c r="M110" i="28"/>
  <c r="M114" i="34"/>
  <c r="M42" i="28"/>
  <c r="M42" i="34"/>
  <c r="M40" i="28"/>
  <c r="M40" i="34"/>
  <c r="M38" i="34"/>
  <c r="M38" i="28"/>
  <c r="C8" i="34"/>
  <c r="G8" i="34"/>
  <c r="O73" i="28"/>
  <c r="M73" i="28" s="1"/>
  <c r="O73" i="34"/>
  <c r="I4" i="19"/>
  <c r="T13" i="11"/>
  <c r="O106" i="28"/>
  <c r="M106" i="28" s="1"/>
  <c r="T9" i="11"/>
  <c r="N29" i="35"/>
  <c r="N56" i="35"/>
  <c r="L56" i="35" s="1"/>
  <c r="O80" i="26"/>
  <c r="O8" i="27"/>
  <c r="G8" i="27" s="1"/>
  <c r="O4" i="36"/>
  <c r="M4" i="36" s="1"/>
  <c r="P80" i="36"/>
  <c r="H8" i="38"/>
  <c r="O80" i="38"/>
  <c r="P80" i="26"/>
  <c r="O8" i="31"/>
  <c r="G8" i="31" s="1"/>
  <c r="O8" i="37"/>
  <c r="G8" i="37" s="1"/>
  <c r="O80" i="37"/>
  <c r="H8" i="34"/>
  <c r="O4" i="28"/>
  <c r="M4" i="28" s="1"/>
  <c r="O8" i="28"/>
  <c r="N56" i="29"/>
  <c r="L56" i="29" s="1"/>
  <c r="M113" i="30"/>
  <c r="P80" i="30"/>
  <c r="O4" i="30"/>
  <c r="M4" i="30" s="1"/>
  <c r="O112" i="34"/>
  <c r="O114" i="28"/>
  <c r="P80" i="27"/>
  <c r="D86" i="27" s="1"/>
  <c r="O33" i="27"/>
  <c r="O80" i="30"/>
  <c r="O33" i="30"/>
  <c r="O80" i="31"/>
  <c r="P80" i="31"/>
  <c r="D86" i="31" s="1"/>
  <c r="O33" i="31"/>
  <c r="O4" i="31"/>
  <c r="N35" i="29"/>
  <c r="L35" i="29" s="1"/>
  <c r="N29" i="29"/>
  <c r="P81" i="28"/>
  <c r="O34" i="28"/>
  <c r="O106" i="34"/>
  <c r="M106" i="34" s="1"/>
  <c r="O104" i="34"/>
  <c r="M104" i="34" s="1"/>
  <c r="P81" i="34"/>
  <c r="O4" i="34"/>
  <c r="M4" i="34" s="1"/>
  <c r="O34" i="34"/>
  <c r="P80" i="37"/>
  <c r="D86" i="37" s="1"/>
  <c r="O4" i="37"/>
  <c r="M4" i="37" s="1"/>
  <c r="O80" i="36"/>
  <c r="O66" i="36"/>
  <c r="B65" i="36" s="1"/>
  <c r="O33" i="36"/>
  <c r="N21" i="35"/>
  <c r="B20" i="35" s="1"/>
  <c r="M113" i="37"/>
  <c r="O8" i="36"/>
  <c r="H8" i="36"/>
  <c r="O66" i="37"/>
  <c r="B65" i="37" s="1"/>
  <c r="G96" i="38"/>
  <c r="Q60" i="35"/>
  <c r="M107" i="36"/>
  <c r="M31" i="37"/>
  <c r="O67" i="34"/>
  <c r="B66" i="34" s="1"/>
  <c r="P80" i="32"/>
  <c r="D86" i="32" s="1"/>
  <c r="O33" i="32"/>
  <c r="O4" i="32"/>
  <c r="O25" i="32" s="1"/>
  <c r="B24" i="32" s="1"/>
  <c r="H8" i="32"/>
  <c r="O8" i="30"/>
  <c r="G8" i="30" s="1"/>
  <c r="H8" i="30"/>
  <c r="M103" i="31"/>
  <c r="M111" i="31"/>
  <c r="G96" i="32"/>
  <c r="N21" i="29"/>
  <c r="B20" i="29" s="1"/>
  <c r="O67" i="28"/>
  <c r="B66" i="28" s="1"/>
  <c r="O104" i="28"/>
  <c r="M104" i="28" s="1"/>
  <c r="O4" i="27"/>
  <c r="O4" i="26"/>
  <c r="M4" i="26" s="1"/>
  <c r="O33" i="26"/>
  <c r="O66" i="27"/>
  <c r="B65" i="27" s="1"/>
  <c r="O66" i="26"/>
  <c r="B65" i="26" s="1"/>
  <c r="O54" i="18"/>
  <c r="O53" i="18"/>
  <c r="O52" i="18"/>
  <c r="O51" i="18"/>
  <c r="P53" i="6"/>
  <c r="P54" i="6"/>
  <c r="P55" i="6"/>
  <c r="P52" i="6"/>
  <c r="P42" i="6"/>
  <c r="L30" i="18"/>
  <c r="P22" i="6"/>
  <c r="P109" i="25"/>
  <c r="O109" i="25"/>
  <c r="M109" i="25" s="1"/>
  <c r="P100" i="25"/>
  <c r="O100" i="25"/>
  <c r="G100" i="25" s="1"/>
  <c r="O96" i="25"/>
  <c r="G96" i="25" s="1"/>
  <c r="C92" i="25"/>
  <c r="Q85" i="25"/>
  <c r="P85" i="25"/>
  <c r="M85" i="25" s="1"/>
  <c r="Q84" i="25"/>
  <c r="P84" i="25"/>
  <c r="M84" i="25" s="1"/>
  <c r="Q83" i="25"/>
  <c r="P83" i="25"/>
  <c r="M83" i="25" s="1"/>
  <c r="Q82" i="25"/>
  <c r="P82" i="25"/>
  <c r="M82" i="25" s="1"/>
  <c r="P75" i="25"/>
  <c r="O77" i="25" s="1"/>
  <c r="M77" i="25" s="1"/>
  <c r="O75" i="25"/>
  <c r="G75" i="25" s="1"/>
  <c r="C69" i="25"/>
  <c r="K62" i="25"/>
  <c r="P60" i="25"/>
  <c r="I60" i="25"/>
  <c r="P56" i="25"/>
  <c r="O56" i="25"/>
  <c r="G56" i="25" s="1"/>
  <c r="P51" i="25"/>
  <c r="C48" i="25"/>
  <c r="P39" i="25"/>
  <c r="Q39" i="25" s="1"/>
  <c r="O39" i="25" s="1"/>
  <c r="M39" i="25" s="1"/>
  <c r="M37" i="25"/>
  <c r="M35" i="25"/>
  <c r="M33" i="25"/>
  <c r="M31" i="25"/>
  <c r="C28" i="25"/>
  <c r="M20" i="25"/>
  <c r="M18" i="25"/>
  <c r="M16" i="25"/>
  <c r="P16" i="25"/>
  <c r="M14" i="25"/>
  <c r="M12" i="25"/>
  <c r="M10" i="25"/>
  <c r="P8" i="25"/>
  <c r="O8" i="25" s="1"/>
  <c r="G8" i="25" s="1"/>
  <c r="S4" i="25"/>
  <c r="M41" i="25" s="1"/>
  <c r="R4" i="25"/>
  <c r="Q4" i="25"/>
  <c r="P4" i="25"/>
  <c r="C68" i="18"/>
  <c r="C48" i="18"/>
  <c r="C24" i="18"/>
  <c r="L3" i="1"/>
  <c r="P8" i="6"/>
  <c r="H8" i="6" s="1"/>
  <c r="D93" i="6"/>
  <c r="D70" i="6"/>
  <c r="D49" i="6"/>
  <c r="D28" i="6"/>
  <c r="Q80" i="26" l="1"/>
  <c r="D86" i="26"/>
  <c r="O103" i="25"/>
  <c r="O105" i="25"/>
  <c r="O107" i="25"/>
  <c r="M107" i="25" s="1"/>
  <c r="O58" i="25"/>
  <c r="M58" i="25" s="1"/>
  <c r="O66" i="31"/>
  <c r="B65" i="31" s="1"/>
  <c r="Q80" i="30"/>
  <c r="D86" i="30"/>
  <c r="R81" i="34"/>
  <c r="D87" i="34"/>
  <c r="Q80" i="38"/>
  <c r="D86" i="38"/>
  <c r="O45" i="37"/>
  <c r="B44" i="37" s="1"/>
  <c r="Q80" i="36"/>
  <c r="D86" i="36"/>
  <c r="R81" i="28"/>
  <c r="D87" i="28"/>
  <c r="O113" i="25"/>
  <c r="M113" i="25" s="1"/>
  <c r="O111" i="25"/>
  <c r="M111" i="25" s="1"/>
  <c r="O66" i="38"/>
  <c r="B65" i="38" s="1"/>
  <c r="O66" i="32"/>
  <c r="B65" i="32" s="1"/>
  <c r="O66" i="30"/>
  <c r="B65" i="30" s="1"/>
  <c r="O25" i="27"/>
  <c r="B24" i="27" s="1"/>
  <c r="O25" i="38"/>
  <c r="B24" i="38" s="1"/>
  <c r="O25" i="37"/>
  <c r="B24" i="37" s="1"/>
  <c r="O89" i="32"/>
  <c r="B88" i="32" s="1"/>
  <c r="M72" i="32"/>
  <c r="O45" i="38"/>
  <c r="B44" i="38" s="1"/>
  <c r="O89" i="38"/>
  <c r="B88" i="38" s="1"/>
  <c r="O89" i="27"/>
  <c r="B88" i="27" s="1"/>
  <c r="O25" i="31"/>
  <c r="B24" i="31" s="1"/>
  <c r="Q80" i="27"/>
  <c r="O116" i="27"/>
  <c r="B115" i="27" s="1"/>
  <c r="N45" i="35"/>
  <c r="B44" i="35" s="1"/>
  <c r="N65" i="35"/>
  <c r="B64" i="35" s="1"/>
  <c r="M114" i="28"/>
  <c r="M112" i="34"/>
  <c r="O90" i="34"/>
  <c r="B89" i="34" s="1"/>
  <c r="C8" i="28"/>
  <c r="G8" i="28"/>
  <c r="M73" i="34"/>
  <c r="O45" i="31"/>
  <c r="B44" i="31" s="1"/>
  <c r="O25" i="34"/>
  <c r="B24" i="34" s="1"/>
  <c r="O89" i="26"/>
  <c r="B88" i="26" s="1"/>
  <c r="O72" i="25"/>
  <c r="M72" i="25" s="1"/>
  <c r="O46" i="28"/>
  <c r="B45" i="28" s="1"/>
  <c r="O117" i="34"/>
  <c r="B116" i="34" s="1"/>
  <c r="M4" i="31"/>
  <c r="O33" i="25"/>
  <c r="O116" i="32"/>
  <c r="B115" i="32" s="1"/>
  <c r="O89" i="37"/>
  <c r="B88" i="37" s="1"/>
  <c r="O89" i="36"/>
  <c r="B88" i="36" s="1"/>
  <c r="O25" i="28"/>
  <c r="B24" i="28" s="1"/>
  <c r="O90" i="28"/>
  <c r="B89" i="28" s="1"/>
  <c r="O25" i="30"/>
  <c r="B24" i="30" s="1"/>
  <c r="O46" i="34"/>
  <c r="B45" i="34" s="1"/>
  <c r="O89" i="30"/>
  <c r="B88" i="30" s="1"/>
  <c r="O45" i="30"/>
  <c r="B44" i="30" s="1"/>
  <c r="N45" i="29"/>
  <c r="B44" i="29" s="1"/>
  <c r="O80" i="25"/>
  <c r="P80" i="25"/>
  <c r="D86" i="25" s="1"/>
  <c r="O4" i="25"/>
  <c r="O25" i="25" s="1"/>
  <c r="B24" i="25" s="1"/>
  <c r="O116" i="26"/>
  <c r="B115" i="26" s="1"/>
  <c r="O25" i="26"/>
  <c r="B24" i="26" s="1"/>
  <c r="O45" i="27"/>
  <c r="O89" i="31"/>
  <c r="B88" i="31" s="1"/>
  <c r="Q80" i="31"/>
  <c r="N65" i="29"/>
  <c r="B64" i="29" s="1"/>
  <c r="Q80" i="37"/>
  <c r="O45" i="36"/>
  <c r="B44" i="36" s="1"/>
  <c r="O116" i="36"/>
  <c r="B115" i="36" s="1"/>
  <c r="O116" i="38"/>
  <c r="B115" i="38" s="1"/>
  <c r="O116" i="37"/>
  <c r="B115" i="37" s="1"/>
  <c r="G8" i="36"/>
  <c r="O25" i="36"/>
  <c r="B24" i="36" s="1"/>
  <c r="Q80" i="32"/>
  <c r="O45" i="32"/>
  <c r="B44" i="32" s="1"/>
  <c r="M4" i="27"/>
  <c r="M4" i="32"/>
  <c r="O116" i="31"/>
  <c r="B115" i="31" s="1"/>
  <c r="O116" i="30"/>
  <c r="B115" i="30" s="1"/>
  <c r="O117" i="28"/>
  <c r="B116" i="28" s="1"/>
  <c r="O45" i="26"/>
  <c r="B44" i="26" s="1"/>
  <c r="O66" i="25"/>
  <c r="B65" i="25" s="1"/>
  <c r="M51" i="25"/>
  <c r="O8" i="6"/>
  <c r="G8" i="6" s="1"/>
  <c r="M105" i="25"/>
  <c r="H8" i="25"/>
  <c r="M103" i="25"/>
  <c r="B19" i="20"/>
  <c r="E14" i="20"/>
  <c r="E12" i="20"/>
  <c r="E10" i="20"/>
  <c r="E6" i="20"/>
  <c r="E4" i="20"/>
  <c r="B14" i="20"/>
  <c r="B11" i="20"/>
  <c r="B9" i="20"/>
  <c r="B7" i="20"/>
  <c r="B4" i="20"/>
  <c r="H18" i="4"/>
  <c r="G16" i="4"/>
  <c r="G14" i="4"/>
  <c r="I12" i="19"/>
  <c r="I8" i="19"/>
  <c r="I6" i="19"/>
  <c r="Q116" i="27" l="1"/>
  <c r="P77" i="18" s="1"/>
  <c r="R77" i="18" s="1"/>
  <c r="D77" i="18" s="1"/>
  <c r="N77" i="18" s="1"/>
  <c r="L77" i="18" s="1"/>
  <c r="B44" i="27"/>
  <c r="Q116" i="38"/>
  <c r="O35" i="39" s="1"/>
  <c r="O45" i="25"/>
  <c r="B44" i="25" s="1"/>
  <c r="Q117" i="34"/>
  <c r="U13" i="11" s="1"/>
  <c r="Q116" i="31"/>
  <c r="J43" i="33" s="1"/>
  <c r="Q116" i="37"/>
  <c r="J17" i="39" s="1"/>
  <c r="Q116" i="32"/>
  <c r="O34" i="33" s="1"/>
  <c r="Q117" i="28"/>
  <c r="U11" i="11" s="1"/>
  <c r="Q116" i="30"/>
  <c r="Q80" i="25"/>
  <c r="M4" i="25"/>
  <c r="Q116" i="26"/>
  <c r="J35" i="24" s="1"/>
  <c r="Q116" i="36"/>
  <c r="F35" i="39" s="1"/>
  <c r="O89" i="25"/>
  <c r="B88" i="25" s="1"/>
  <c r="O116" i="25"/>
  <c r="B115" i="25" s="1"/>
  <c r="K14" i="19"/>
  <c r="P61" i="6"/>
  <c r="P40" i="6"/>
  <c r="Q40" i="6" s="1"/>
  <c r="O40" i="6" s="1"/>
  <c r="M40" i="6" s="1"/>
  <c r="O39" i="18"/>
  <c r="L12" i="18"/>
  <c r="P61" i="18"/>
  <c r="O61" i="18"/>
  <c r="N60" i="18" s="1"/>
  <c r="N51" i="18"/>
  <c r="L51" i="18" s="1"/>
  <c r="R35" i="18"/>
  <c r="Q35" i="18"/>
  <c r="P35" i="18"/>
  <c r="O35" i="18"/>
  <c r="L33" i="18"/>
  <c r="L31" i="18"/>
  <c r="L29" i="18"/>
  <c r="L27" i="18"/>
  <c r="L18" i="18"/>
  <c r="L14" i="18"/>
  <c r="L10" i="18"/>
  <c r="L8" i="18"/>
  <c r="L6" i="18"/>
  <c r="H4" i="18"/>
  <c r="O15" i="24" l="1"/>
  <c r="O23" i="24"/>
  <c r="P21" i="24"/>
  <c r="O36" i="24"/>
  <c r="O18" i="24"/>
  <c r="O47" i="24"/>
  <c r="O38" i="24"/>
  <c r="O11" i="24"/>
  <c r="Q21" i="24"/>
  <c r="O46" i="24"/>
  <c r="O33" i="24"/>
  <c r="O21" i="24"/>
  <c r="O34" i="24"/>
  <c r="O24" i="24"/>
  <c r="O37" i="24"/>
  <c r="N21" i="39"/>
  <c r="O10" i="24"/>
  <c r="O17" i="24"/>
  <c r="O22" i="24"/>
  <c r="O31" i="24"/>
  <c r="O43" i="24"/>
  <c r="O48" i="24"/>
  <c r="O16" i="24"/>
  <c r="O8" i="24"/>
  <c r="O30" i="24"/>
  <c r="O27" i="24"/>
  <c r="O28" i="24"/>
  <c r="O29" i="24"/>
  <c r="O35" i="24"/>
  <c r="O20" i="24"/>
  <c r="O12" i="24"/>
  <c r="O13" i="24"/>
  <c r="O26" i="24"/>
  <c r="O45" i="24"/>
  <c r="O42" i="24"/>
  <c r="O32" i="24"/>
  <c r="O25" i="24"/>
  <c r="O44" i="24"/>
  <c r="O23" i="39"/>
  <c r="O34" i="39"/>
  <c r="O25" i="39"/>
  <c r="O43" i="39"/>
  <c r="O37" i="39"/>
  <c r="O47" i="39"/>
  <c r="O21" i="39"/>
  <c r="O30" i="39"/>
  <c r="O24" i="39"/>
  <c r="O42" i="39"/>
  <c r="O20" i="39"/>
  <c r="D77" i="35"/>
  <c r="N77" i="35" s="1"/>
  <c r="L77" i="35" s="1"/>
  <c r="O44" i="39"/>
  <c r="O28" i="39"/>
  <c r="O46" i="39"/>
  <c r="P21" i="39"/>
  <c r="O8" i="39"/>
  <c r="Q21" i="39"/>
  <c r="O17" i="39"/>
  <c r="O11" i="39"/>
  <c r="O27" i="39"/>
  <c r="O32" i="39"/>
  <c r="O10" i="39"/>
  <c r="O22" i="39"/>
  <c r="O38" i="39"/>
  <c r="O13" i="39"/>
  <c r="O29" i="39"/>
  <c r="O48" i="39"/>
  <c r="O12" i="39"/>
  <c r="O16" i="39"/>
  <c r="O31" i="39"/>
  <c r="O36" i="39"/>
  <c r="O15" i="39"/>
  <c r="O26" i="39"/>
  <c r="O45" i="39"/>
  <c r="O18" i="39"/>
  <c r="O33" i="39"/>
  <c r="J28" i="39"/>
  <c r="J42" i="39"/>
  <c r="J21" i="39"/>
  <c r="O43" i="33"/>
  <c r="J46" i="39"/>
  <c r="J47" i="39"/>
  <c r="O47" i="33"/>
  <c r="J22" i="39"/>
  <c r="J37" i="39"/>
  <c r="J38" i="39"/>
  <c r="J12" i="39"/>
  <c r="Q21" i="33"/>
  <c r="O42" i="33"/>
  <c r="O17" i="33"/>
  <c r="P21" i="33"/>
  <c r="O37" i="33"/>
  <c r="O23" i="33"/>
  <c r="J11" i="39"/>
  <c r="J26" i="39"/>
  <c r="J8" i="39"/>
  <c r="J44" i="39"/>
  <c r="J32" i="39"/>
  <c r="J10" i="39"/>
  <c r="J45" i="39"/>
  <c r="J25" i="39"/>
  <c r="D77" i="29"/>
  <c r="N77" i="29" s="1"/>
  <c r="L77" i="29" s="1"/>
  <c r="O35" i="33"/>
  <c r="J43" i="39"/>
  <c r="J35" i="39"/>
  <c r="N41" i="18"/>
  <c r="L41" i="18" s="1"/>
  <c r="N56" i="18"/>
  <c r="N65" i="18" s="1"/>
  <c r="B64" i="18" s="1"/>
  <c r="J26" i="33"/>
  <c r="J13" i="33"/>
  <c r="J17" i="33"/>
  <c r="J15" i="33"/>
  <c r="N21" i="33"/>
  <c r="J30" i="33"/>
  <c r="J33" i="33"/>
  <c r="J32" i="33"/>
  <c r="J18" i="33"/>
  <c r="J24" i="33"/>
  <c r="J11" i="33"/>
  <c r="J46" i="33"/>
  <c r="J37" i="33"/>
  <c r="J31" i="33"/>
  <c r="D73" i="29"/>
  <c r="N73" i="29" s="1"/>
  <c r="L73" i="29" s="1"/>
  <c r="F35" i="33"/>
  <c r="J10" i="33"/>
  <c r="J34" i="33"/>
  <c r="J29" i="33"/>
  <c r="J42" i="33"/>
  <c r="J36" i="33"/>
  <c r="J23" i="33"/>
  <c r="J20" i="33"/>
  <c r="J45" i="33"/>
  <c r="J21" i="33"/>
  <c r="J48" i="33"/>
  <c r="K21" i="33"/>
  <c r="D75" i="29"/>
  <c r="N75" i="29" s="1"/>
  <c r="L75" i="29" s="1"/>
  <c r="J35" i="33"/>
  <c r="J42" i="24"/>
  <c r="P75" i="18"/>
  <c r="R75" i="18" s="1"/>
  <c r="D75" i="18" s="1"/>
  <c r="N75" i="18" s="1"/>
  <c r="L75" i="18" s="1"/>
  <c r="J12" i="24"/>
  <c r="O11" i="33"/>
  <c r="O27" i="33"/>
  <c r="O46" i="33"/>
  <c r="O10" i="33"/>
  <c r="O22" i="33"/>
  <c r="O38" i="33"/>
  <c r="O8" i="33"/>
  <c r="O25" i="33"/>
  <c r="O44" i="33"/>
  <c r="O12" i="33"/>
  <c r="O16" i="33"/>
  <c r="O31" i="33"/>
  <c r="O28" i="33"/>
  <c r="O15" i="33"/>
  <c r="O26" i="33"/>
  <c r="O45" i="33"/>
  <c r="O13" i="33"/>
  <c r="O29" i="33"/>
  <c r="O48" i="33"/>
  <c r="D75" i="35"/>
  <c r="J15" i="39"/>
  <c r="J30" i="39"/>
  <c r="J27" i="39"/>
  <c r="J13" i="39"/>
  <c r="J29" i="39"/>
  <c r="J48" i="39"/>
  <c r="K21" i="39"/>
  <c r="J36" i="39"/>
  <c r="J20" i="24"/>
  <c r="O24" i="33"/>
  <c r="O21" i="33"/>
  <c r="O32" i="33"/>
  <c r="O20" i="33"/>
  <c r="O30" i="33"/>
  <c r="O36" i="33"/>
  <c r="O18" i="33"/>
  <c r="O33" i="33"/>
  <c r="J16" i="33"/>
  <c r="J27" i="33"/>
  <c r="J22" i="33"/>
  <c r="J38" i="33"/>
  <c r="J8" i="33"/>
  <c r="J25" i="33"/>
  <c r="J44" i="33"/>
  <c r="J12" i="33"/>
  <c r="J28" i="33"/>
  <c r="J47" i="33"/>
  <c r="J16" i="39"/>
  <c r="J23" i="39"/>
  <c r="J20" i="39"/>
  <c r="J34" i="39"/>
  <c r="J31" i="39"/>
  <c r="J18" i="39"/>
  <c r="J33" i="39"/>
  <c r="J24" i="39"/>
  <c r="F29" i="39"/>
  <c r="F38" i="39"/>
  <c r="J18" i="24"/>
  <c r="J13" i="24"/>
  <c r="J11" i="24"/>
  <c r="F46" i="39"/>
  <c r="F48" i="33"/>
  <c r="F45" i="33"/>
  <c r="F23" i="33"/>
  <c r="F29" i="33"/>
  <c r="F10" i="33"/>
  <c r="F17" i="33"/>
  <c r="F42" i="33"/>
  <c r="F13" i="33"/>
  <c r="F36" i="33"/>
  <c r="F20" i="33"/>
  <c r="F26" i="33"/>
  <c r="F18" i="33"/>
  <c r="F33" i="33"/>
  <c r="F30" i="33"/>
  <c r="F24" i="33"/>
  <c r="F43" i="33"/>
  <c r="F11" i="33"/>
  <c r="F27" i="33"/>
  <c r="F46" i="33"/>
  <c r="F15" i="33"/>
  <c r="F22" i="33"/>
  <c r="I21" i="33"/>
  <c r="F37" i="33"/>
  <c r="F38" i="33"/>
  <c r="F28" i="33"/>
  <c r="F47" i="33"/>
  <c r="F16" i="33"/>
  <c r="F31" i="33"/>
  <c r="G21" i="33"/>
  <c r="F8" i="33"/>
  <c r="F25" i="33"/>
  <c r="F44" i="33"/>
  <c r="F12" i="33"/>
  <c r="F32" i="33"/>
  <c r="F34" i="33"/>
  <c r="F21" i="33"/>
  <c r="Q116" i="25"/>
  <c r="F35" i="24" s="1"/>
  <c r="J25" i="24"/>
  <c r="J44" i="24"/>
  <c r="K21" i="24"/>
  <c r="J30" i="24"/>
  <c r="J36" i="24"/>
  <c r="J31" i="24"/>
  <c r="N21" i="24"/>
  <c r="J26" i="24"/>
  <c r="J27" i="24"/>
  <c r="J32" i="24"/>
  <c r="J37" i="24"/>
  <c r="J45" i="24"/>
  <c r="J46" i="24"/>
  <c r="J10" i="24"/>
  <c r="J17" i="24"/>
  <c r="J16" i="24"/>
  <c r="J24" i="24"/>
  <c r="J43" i="24"/>
  <c r="J29" i="24"/>
  <c r="J48" i="24"/>
  <c r="J34" i="24"/>
  <c r="J21" i="24"/>
  <c r="J15" i="24"/>
  <c r="J8" i="24"/>
  <c r="J28" i="24"/>
  <c r="J47" i="24"/>
  <c r="J33" i="24"/>
  <c r="J22" i="24"/>
  <c r="J38" i="24"/>
  <c r="J23" i="24"/>
  <c r="F32" i="39"/>
  <c r="F34" i="39"/>
  <c r="F27" i="39"/>
  <c r="D73" i="35"/>
  <c r="F26" i="39"/>
  <c r="F10" i="39"/>
  <c r="F48" i="39"/>
  <c r="F45" i="39"/>
  <c r="F15" i="39"/>
  <c r="I21" i="39"/>
  <c r="F28" i="39"/>
  <c r="F23" i="39"/>
  <c r="F22" i="39"/>
  <c r="F13" i="39"/>
  <c r="F33" i="39"/>
  <c r="F12" i="39"/>
  <c r="F43" i="39"/>
  <c r="F11" i="39"/>
  <c r="F31" i="39"/>
  <c r="F20" i="39"/>
  <c r="F18" i="39"/>
  <c r="F37" i="39"/>
  <c r="F24" i="39"/>
  <c r="F47" i="39"/>
  <c r="F16" i="39"/>
  <c r="F42" i="39"/>
  <c r="G21" i="39"/>
  <c r="F8" i="39"/>
  <c r="F25" i="39"/>
  <c r="F44" i="39"/>
  <c r="F17" i="39"/>
  <c r="F36" i="39"/>
  <c r="F30" i="39"/>
  <c r="F21" i="39"/>
  <c r="O60" i="18"/>
  <c r="D62" i="18" s="1"/>
  <c r="N29" i="18"/>
  <c r="L61" i="18"/>
  <c r="N21" i="18"/>
  <c r="B20" i="18" s="1"/>
  <c r="N35" i="18"/>
  <c r="L35" i="18" s="1"/>
  <c r="P39" i="18"/>
  <c r="N39" i="18" s="1"/>
  <c r="L16" i="18"/>
  <c r="G4" i="18"/>
  <c r="N86" i="29" l="1"/>
  <c r="N73" i="35"/>
  <c r="L73" i="35" s="1"/>
  <c r="N75" i="35"/>
  <c r="L75" i="35" s="1"/>
  <c r="F34" i="24"/>
  <c r="P73" i="18"/>
  <c r="R73" i="18" s="1"/>
  <c r="D73" i="18" s="1"/>
  <c r="G21" i="24"/>
  <c r="F8" i="24"/>
  <c r="F45" i="24"/>
  <c r="F21" i="24"/>
  <c r="F13" i="24"/>
  <c r="F23" i="24"/>
  <c r="F48" i="24"/>
  <c r="F17" i="24"/>
  <c r="F44" i="24"/>
  <c r="F32" i="24"/>
  <c r="F25" i="24"/>
  <c r="F20" i="24"/>
  <c r="F42" i="24"/>
  <c r="F36" i="24"/>
  <c r="F29" i="24"/>
  <c r="F22" i="24"/>
  <c r="F11" i="24"/>
  <c r="F27" i="24"/>
  <c r="F46" i="24"/>
  <c r="F24" i="24"/>
  <c r="F43" i="24"/>
  <c r="F18" i="24"/>
  <c r="F33" i="24"/>
  <c r="F10" i="24"/>
  <c r="F26" i="24"/>
  <c r="F16" i="24"/>
  <c r="F31" i="24"/>
  <c r="F12" i="24"/>
  <c r="F28" i="24"/>
  <c r="F47" i="24"/>
  <c r="I21" i="24"/>
  <c r="F37" i="24"/>
  <c r="F15" i="24"/>
  <c r="F30" i="24"/>
  <c r="F38" i="24"/>
  <c r="L56" i="18"/>
  <c r="L39" i="18"/>
  <c r="P86" i="29" l="1"/>
  <c r="V11" i="11" s="1"/>
  <c r="X11" i="11" s="1"/>
  <c r="B85" i="29"/>
  <c r="N86" i="35"/>
  <c r="N73" i="18"/>
  <c r="L73" i="18" s="1"/>
  <c r="N45" i="18"/>
  <c r="B44" i="18" s="1"/>
  <c r="P101" i="6"/>
  <c r="M22" i="6"/>
  <c r="P86" i="35" l="1"/>
  <c r="V13" i="11" s="1"/>
  <c r="X13" i="11" s="1"/>
  <c r="B85" i="35"/>
  <c r="J17" i="1"/>
  <c r="J20" i="1"/>
  <c r="J40" i="1"/>
  <c r="J14" i="1"/>
  <c r="J27" i="1"/>
  <c r="J41" i="1"/>
  <c r="J36" i="1"/>
  <c r="J21" i="1"/>
  <c r="J30" i="1"/>
  <c r="J22" i="1"/>
  <c r="N25" i="1"/>
  <c r="J38" i="1"/>
  <c r="J35" i="1"/>
  <c r="J12" i="1"/>
  <c r="J18" i="1"/>
  <c r="J51" i="1"/>
  <c r="J28" i="1"/>
  <c r="J48" i="1"/>
  <c r="J25" i="1"/>
  <c r="J31" i="1"/>
  <c r="J42" i="1"/>
  <c r="J52" i="1"/>
  <c r="J26" i="1"/>
  <c r="J15" i="1"/>
  <c r="J19" i="1"/>
  <c r="J34" i="1"/>
  <c r="J33" i="1"/>
  <c r="J37" i="1"/>
  <c r="O7" i="40"/>
  <c r="K25" i="1"/>
  <c r="J32" i="1"/>
  <c r="J50" i="1"/>
  <c r="J47" i="1"/>
  <c r="J39" i="1"/>
  <c r="J16" i="1"/>
  <c r="J49" i="1"/>
  <c r="J24" i="1"/>
  <c r="J46" i="1"/>
  <c r="Y11" i="11"/>
  <c r="J29" i="1"/>
  <c r="Z11" i="11"/>
  <c r="N86" i="18"/>
  <c r="C8" i="6"/>
  <c r="P110" i="6"/>
  <c r="O114" i="6" s="1"/>
  <c r="L12" i="4"/>
  <c r="K8" i="5"/>
  <c r="P74" i="6"/>
  <c r="O108" i="6"/>
  <c r="M108" i="6" s="1"/>
  <c r="O101" i="6"/>
  <c r="G101" i="6" s="1"/>
  <c r="O97" i="6"/>
  <c r="G97" i="6" s="1"/>
  <c r="Q84" i="6"/>
  <c r="Q85" i="6"/>
  <c r="Q86" i="6"/>
  <c r="Q83" i="6"/>
  <c r="P84" i="6"/>
  <c r="P85" i="6"/>
  <c r="P86" i="6"/>
  <c r="P76" i="6"/>
  <c r="O78" i="6" s="1"/>
  <c r="M78" i="6" s="1"/>
  <c r="O76" i="6"/>
  <c r="P73" i="6"/>
  <c r="O110" i="6"/>
  <c r="M110" i="6" s="1"/>
  <c r="P57" i="6"/>
  <c r="O59" i="6" s="1"/>
  <c r="M59" i="6" s="1"/>
  <c r="O57" i="6"/>
  <c r="G57" i="6" s="1"/>
  <c r="O63" i="6"/>
  <c r="K63" i="6" s="1"/>
  <c r="O61" i="6"/>
  <c r="I61" i="6" s="1"/>
  <c r="O52" i="6"/>
  <c r="M52" i="6" s="1"/>
  <c r="S4" i="6"/>
  <c r="R4" i="6"/>
  <c r="Q4" i="6"/>
  <c r="P4" i="6"/>
  <c r="M36" i="6"/>
  <c r="M34" i="6"/>
  <c r="O38" i="6"/>
  <c r="O81" i="6" l="1"/>
  <c r="P86" i="18"/>
  <c r="V9" i="11" s="1"/>
  <c r="B85" i="18"/>
  <c r="AA11" i="11"/>
  <c r="W11" i="11" s="1"/>
  <c r="O16" i="1"/>
  <c r="O18" i="1"/>
  <c r="O35" i="1"/>
  <c r="O40" i="1"/>
  <c r="Y13" i="11"/>
  <c r="O22" i="1"/>
  <c r="O27" i="1"/>
  <c r="O30" i="1"/>
  <c r="O20" i="1"/>
  <c r="O41" i="1"/>
  <c r="O17" i="1"/>
  <c r="O19" i="1"/>
  <c r="O46" i="1"/>
  <c r="O24" i="1"/>
  <c r="O28" i="1"/>
  <c r="O34" i="1"/>
  <c r="O50" i="1"/>
  <c r="Q25" i="1"/>
  <c r="O51" i="1"/>
  <c r="O42" i="1"/>
  <c r="O12" i="1"/>
  <c r="O14" i="1"/>
  <c r="O36" i="1"/>
  <c r="O37" i="1"/>
  <c r="O15" i="1"/>
  <c r="P7" i="40"/>
  <c r="O29" i="1"/>
  <c r="O48" i="1"/>
  <c r="O52" i="1"/>
  <c r="O31" i="1"/>
  <c r="O39" i="1"/>
  <c r="O26" i="1"/>
  <c r="O33" i="1"/>
  <c r="O47" i="1"/>
  <c r="O38" i="1"/>
  <c r="O21" i="1"/>
  <c r="O49" i="1"/>
  <c r="P25" i="1"/>
  <c r="O32" i="1"/>
  <c r="O25" i="1"/>
  <c r="Z13" i="11"/>
  <c r="AA13" i="11" s="1"/>
  <c r="W13" i="11" s="1"/>
  <c r="M114" i="6"/>
  <c r="M38" i="6"/>
  <c r="O73" i="6"/>
  <c r="M73" i="6" s="1"/>
  <c r="O112" i="6"/>
  <c r="O42" i="6"/>
  <c r="L5" i="1"/>
  <c r="G76" i="6"/>
  <c r="O104" i="6"/>
  <c r="M104" i="6" s="1"/>
  <c r="O106" i="6"/>
  <c r="M106" i="6" s="1"/>
  <c r="P81" i="6"/>
  <c r="D87" i="6" s="1"/>
  <c r="O67" i="6"/>
  <c r="B66" i="6" s="1"/>
  <c r="O4" i="6"/>
  <c r="O34" i="6"/>
  <c r="L11" i="4"/>
  <c r="H11" i="4" s="1"/>
  <c r="H8" i="4"/>
  <c r="H10" i="14"/>
  <c r="E10" i="14" s="1"/>
  <c r="H6" i="14"/>
  <c r="F6" i="14" s="1"/>
  <c r="H4" i="14"/>
  <c r="F4" i="14" s="1"/>
  <c r="P16" i="6"/>
  <c r="O16" i="6"/>
  <c r="L4" i="1"/>
  <c r="A7" i="1"/>
  <c r="C4" i="1"/>
  <c r="B3" i="1"/>
  <c r="O31" i="6"/>
  <c r="O20" i="6"/>
  <c r="M20" i="6" s="1"/>
  <c r="O18" i="6"/>
  <c r="M18" i="6" s="1"/>
  <c r="O14" i="6"/>
  <c r="M14" i="6" s="1"/>
  <c r="O12" i="6"/>
  <c r="M12" i="6" s="1"/>
  <c r="O10" i="6"/>
  <c r="M112" i="6" l="1"/>
  <c r="M42" i="6"/>
  <c r="H6" i="4"/>
  <c r="H13" i="14"/>
  <c r="H2" i="14" s="1"/>
  <c r="K21" i="4"/>
  <c r="B20" i="4" s="1"/>
  <c r="O25" i="6"/>
  <c r="B24" i="6" s="1"/>
  <c r="O46" i="6"/>
  <c r="B45" i="6" s="1"/>
  <c r="O90" i="6"/>
  <c r="B89" i="6" s="1"/>
  <c r="O117" i="6"/>
  <c r="B116" i="6" s="1"/>
  <c r="M10" i="6"/>
  <c r="M31" i="6"/>
  <c r="J15" i="5"/>
  <c r="L18" i="19" s="1"/>
  <c r="K18" i="19" s="1"/>
  <c r="K21" i="19" s="1"/>
  <c r="M4" i="6"/>
  <c r="M16" i="6"/>
  <c r="B12" i="14" l="1"/>
  <c r="M2" i="40"/>
  <c r="A2" i="40" s="1"/>
  <c r="B20" i="19"/>
  <c r="G18" i="19"/>
  <c r="Q117" i="6"/>
  <c r="I13" i="14" l="1"/>
  <c r="U9" i="11"/>
  <c r="X9" i="11" s="1"/>
  <c r="S2" i="46" l="1"/>
  <c r="A2" i="46" s="1"/>
  <c r="S2" i="1"/>
  <c r="A2" i="1" s="1"/>
  <c r="F13" i="11"/>
  <c r="F11" i="11"/>
  <c r="T17" i="41"/>
  <c r="G83" i="41" s="1"/>
  <c r="M83" i="41" l="1"/>
  <c r="O83" i="41" s="1"/>
  <c r="M18" i="41" s="1"/>
  <c r="C35" i="42"/>
  <c r="D35" i="42"/>
  <c r="G29" i="41"/>
  <c r="G47" i="41"/>
  <c r="G65" i="41"/>
  <c r="Q90" i="41" l="1"/>
  <c r="W38" i="42" s="1"/>
  <c r="N88" i="41"/>
  <c r="P90" i="41"/>
  <c r="Q38" i="42" s="1"/>
  <c r="Q88" i="41"/>
  <c r="O90" i="41"/>
  <c r="K38" i="42" s="1"/>
  <c r="P88" i="41"/>
  <c r="N90" i="41"/>
  <c r="E38" i="42" s="1"/>
  <c r="O88" i="41"/>
  <c r="D18" i="41"/>
  <c r="M65" i="41"/>
  <c r="O65" i="41" s="1"/>
  <c r="P70" i="41" s="1"/>
  <c r="D31" i="42"/>
  <c r="C27" i="42"/>
  <c r="D27" i="42"/>
  <c r="M47" i="41"/>
  <c r="O47" i="41" s="1"/>
  <c r="D16" i="41" s="1"/>
  <c r="M29" i="41"/>
  <c r="O29" i="41" s="1"/>
  <c r="N36" i="41" s="1"/>
  <c r="E26" i="42" s="1"/>
  <c r="C23" i="42"/>
  <c r="C31" i="42"/>
  <c r="M17" i="41" l="1"/>
  <c r="K17" i="41" s="1"/>
  <c r="O70" i="41"/>
  <c r="H17" i="41" s="1"/>
  <c r="O72" i="41"/>
  <c r="K34" i="42" s="1"/>
  <c r="N70" i="41"/>
  <c r="G17" i="41" s="1"/>
  <c r="P72" i="41"/>
  <c r="Q34" i="42" s="1"/>
  <c r="D17" i="41"/>
  <c r="Q72" i="41"/>
  <c r="W34" i="42" s="1"/>
  <c r="B74" i="41"/>
  <c r="Q70" i="41"/>
  <c r="I18" i="41"/>
  <c r="U36" i="42"/>
  <c r="AA36" i="42"/>
  <c r="J18" i="41"/>
  <c r="O36" i="42"/>
  <c r="H18" i="41"/>
  <c r="G18" i="41"/>
  <c r="K18" i="41" s="1"/>
  <c r="I36" i="42"/>
  <c r="B56" i="41"/>
  <c r="P54" i="41"/>
  <c r="Q30" i="42" s="1"/>
  <c r="Q54" i="41"/>
  <c r="W30" i="42" s="1"/>
  <c r="O54" i="41"/>
  <c r="K30" i="42" s="1"/>
  <c r="M15" i="41"/>
  <c r="Q36" i="41"/>
  <c r="O36" i="41"/>
  <c r="K26" i="42" s="1"/>
  <c r="P36" i="41"/>
  <c r="K15" i="41"/>
  <c r="M38" i="41"/>
  <c r="B38" i="41"/>
  <c r="Q52" i="41"/>
  <c r="P52" i="41"/>
  <c r="O52" i="41"/>
  <c r="H16" i="41" s="1"/>
  <c r="N52" i="41"/>
  <c r="G16" i="41" s="1"/>
  <c r="M16" i="41"/>
  <c r="K16" i="41" s="1"/>
  <c r="D15" i="41"/>
  <c r="N34" i="41"/>
  <c r="G15" i="41" s="1"/>
  <c r="O34" i="41"/>
  <c r="H15" i="41" s="1"/>
  <c r="Q34" i="41"/>
  <c r="P34" i="41"/>
  <c r="N72" i="41"/>
  <c r="E34" i="42" s="1"/>
  <c r="N54" i="41"/>
  <c r="E30" i="42" s="1"/>
  <c r="M21" i="41" l="1"/>
  <c r="I32" i="42"/>
  <c r="O32" i="42"/>
  <c r="AA32" i="42"/>
  <c r="U32" i="42"/>
  <c r="Q26" i="42"/>
  <c r="W26" i="42"/>
  <c r="O28" i="42"/>
  <c r="AA28" i="42"/>
  <c r="I28" i="42"/>
  <c r="U28" i="42"/>
  <c r="M13" i="41" l="1"/>
  <c r="M23" i="41" s="1"/>
  <c r="B20" i="41" s="1"/>
  <c r="O24" i="42"/>
  <c r="AA24" i="42"/>
  <c r="I24" i="42"/>
  <c r="U24" i="42"/>
  <c r="F26" i="1" l="1"/>
  <c r="D43" i="42" s="1"/>
  <c r="Z9" i="11"/>
  <c r="F46" i="1"/>
  <c r="F38" i="1"/>
  <c r="F48" i="1"/>
  <c r="F29" i="1"/>
  <c r="F39" i="1"/>
  <c r="F34" i="1"/>
  <c r="F27" i="1"/>
  <c r="N7" i="40"/>
  <c r="F36" i="1"/>
  <c r="F40" i="1"/>
  <c r="F17" i="1"/>
  <c r="F18" i="1"/>
  <c r="F14" i="1"/>
  <c r="F51" i="1"/>
  <c r="F50" i="1"/>
  <c r="F30" i="1"/>
  <c r="F22" i="1"/>
  <c r="I25" i="1"/>
  <c r="F35" i="1"/>
  <c r="F15" i="1"/>
  <c r="F16" i="1"/>
  <c r="F52" i="1"/>
  <c r="F25" i="1"/>
  <c r="F37" i="1"/>
  <c r="F47" i="1"/>
  <c r="F21" i="1"/>
  <c r="F32" i="1"/>
  <c r="G25" i="1"/>
  <c r="F24" i="1"/>
  <c r="F28" i="1"/>
  <c r="F12" i="1"/>
  <c r="F33" i="1"/>
  <c r="F19" i="1"/>
  <c r="F41" i="1"/>
  <c r="F49" i="1"/>
  <c r="F20" i="1"/>
  <c r="F31" i="1"/>
  <c r="Y9" i="11"/>
  <c r="F42" i="1"/>
  <c r="AA9" i="11" l="1"/>
  <c r="W9" i="11" s="1"/>
  <c r="F9" i="11" s="1"/>
</calcChain>
</file>

<file path=xl/sharedStrings.xml><?xml version="1.0" encoding="utf-8"?>
<sst xmlns="http://schemas.openxmlformats.org/spreadsheetml/2006/main" count="1359" uniqueCount="319">
  <si>
    <t>Nombre Comercial</t>
  </si>
  <si>
    <t xml:space="preserve">Razón Social  </t>
  </si>
  <si>
    <t>Teléfono de la empresa</t>
  </si>
  <si>
    <t>Referencias comerciales/proveedores y clientes</t>
  </si>
  <si>
    <t xml:space="preserve">¿La empresa tiene  sucursales? </t>
  </si>
  <si>
    <t>Nombre de la sucursal de la empresa</t>
  </si>
  <si>
    <t>Dirección de la sucursal de la empresa</t>
  </si>
  <si>
    <t>En caso de ser varias, proporcionar dirección web donde evidenciar la información.</t>
  </si>
  <si>
    <t>NO</t>
  </si>
  <si>
    <t>Datos Principales</t>
  </si>
  <si>
    <t>Información de personas (Socio/Accionista, Representante Legal y Alta Gerencia) (1)</t>
  </si>
  <si>
    <t>Nombre y Apellido / Razón Social</t>
  </si>
  <si>
    <t>Fecha de nacimiento / Constitución</t>
  </si>
  <si>
    <t>Lugar de nacimiento / Constitución</t>
  </si>
  <si>
    <t>Documento de identidad (2)</t>
  </si>
  <si>
    <t>Lugar de emisión</t>
  </si>
  <si>
    <t>Nº Matrícula  de Comercio</t>
  </si>
  <si>
    <t>Nacionalidad</t>
  </si>
  <si>
    <t>Segunda Nacionalidad</t>
  </si>
  <si>
    <t>Teléfono</t>
  </si>
  <si>
    <t>Domicilio/Domicilio Comercial Principal</t>
  </si>
  <si>
    <t>Profesión u ocupación / Actividad económica</t>
  </si>
  <si>
    <t>Tipo de relación (Cadena de Titularidad) (4)</t>
  </si>
  <si>
    <t>Correo  Electrónico (Represntante Legal)</t>
  </si>
  <si>
    <t>Cargo</t>
  </si>
  <si>
    <t>Año  de Ingreso al lugar  de Trabajo</t>
  </si>
  <si>
    <t>Ingresos mensuales de todas sus  actividades US$</t>
  </si>
  <si>
    <t>Estado civil</t>
  </si>
  <si>
    <t>Residente en Bolivia</t>
  </si>
  <si>
    <t>Persona 1</t>
  </si>
  <si>
    <t>Persona 2</t>
  </si>
  <si>
    <t>Persona 3</t>
  </si>
  <si>
    <t>Representante Legal</t>
  </si>
  <si>
    <t>Controlling Person</t>
  </si>
  <si>
    <t>% de participación</t>
  </si>
  <si>
    <t>Si es accionista, Nombres y Apellidos de la persona natural que  ejerza el control  efectivo sobre la empresa.</t>
  </si>
  <si>
    <t>Ocupa  Cargo  de Alta Gerencia</t>
  </si>
  <si>
    <t>Actividad económica y ocupación principal
(en caso  de tener  mas  de una  actividad, registrar todas)</t>
  </si>
  <si>
    <t>Referencias personales y/o bancarias y/o comerciales</t>
  </si>
  <si>
    <t>Si no es residente de Bolivia registre su país de residencia</t>
  </si>
  <si>
    <t>Confirme si cumple con algunas de las siguientes consideraciones para ser residente en los EE.UU.: (i) nació en EE.UU. o alguno de sus territorios (Samoa Americana, Islas Marianas, Guam, Puerto Rico e Islas Vírgenes), (ii) tiene nacionalidad americana, (iii) permiso para residir en EE.UU., (iv) tiene obligaciones tributarias en ese país.</t>
  </si>
  <si>
    <r>
      <t xml:space="preserve">Autorizo expresamente a BCP proporcionar mis datos y documentos relativos a la identificación de cliente y de mis operaciones, a cualquiera de las otras Entidades que forman parte del Grupo Financiero Crédito
1) Se debe llenar todos los datos requeridos de las siguientes personas:
a. Todos los socios/accionistas de la empresa que de manera individual posean un porcentaje de al menos 5%.
*En caso de que un socio/accionista sea una persona jurídica, se debe declarar también a sus propios socios/accionistas que posean un porcentaje de al menos 5% en el </t>
    </r>
    <r>
      <rPr>
        <b/>
        <sz val="8"/>
        <color rgb="FF002060"/>
        <rFont val="Calibri"/>
        <family val="2"/>
      </rPr>
      <t>Anexo B, C, D</t>
    </r>
    <r>
      <rPr>
        <sz val="8"/>
        <color rgb="FF002060"/>
        <rFont val="Calibri"/>
        <family val="2"/>
      </rPr>
      <t xml:space="preserve"> al Formularios 20170, Según cadena de titularidad (4).
b. Todas las personas naturales que controlen directa o indirectamente la empresa, o en su defecto la información de su Representante Legal.
c. Representantes Legales (firmas autorizadas ante el Banco).
d. Miembros de la Alta Gerencia del cliente/nuevo cliente
e. En caso de que se deba llenar datos de mas de 3 personas, puede usar el </t>
    </r>
    <r>
      <rPr>
        <b/>
        <sz val="8"/>
        <color rgb="FF002060"/>
        <rFont val="Calibri"/>
        <family val="2"/>
      </rPr>
      <t>Anexo A al Formulario 20170</t>
    </r>
    <r>
      <rPr>
        <sz val="8"/>
        <color rgb="FF002060"/>
        <rFont val="Calibri"/>
        <family val="2"/>
      </rPr>
      <t xml:space="preserve"> las veces que haga falta
2) CI / CE / PAS y/o NIT.
3). Funcionarios que ocupan o han ocupado cargos directivos y ejecutivos en el sector público y toman las decisiones respecto a la administración de recursos.
4) Cadena de Titularidad: Interposición de una o varias personas, naturales y/o jurídicas, u otras estructuras jurídicas respecto de la persona natural que tenga la condición de beneficiaria final.</t>
    </r>
  </si>
  <si>
    <t>Cod. Form.20170/V1/2018.</t>
  </si>
  <si>
    <r>
      <t xml:space="preserve">CREACIÓN  / ACTUALIZACIÓN CLIENTE  PERSONA JURÍDICA  (FORMULARIO 20170)
</t>
    </r>
    <r>
      <rPr>
        <sz val="9"/>
        <color rgb="FF002060"/>
        <rFont val="Calibri"/>
        <family val="2"/>
      </rPr>
      <t>(Escribir en letra imprenta)</t>
    </r>
  </si>
  <si>
    <t>Desempeña usted actualmente algún cargo
político jerárquico en territorio nacional? (3)</t>
  </si>
  <si>
    <t>Ha desempeñado algún cargo político jerárquico
en territorio nacional o en un país extranjero en los
últimos 10 años? (3)</t>
  </si>
  <si>
    <t>PEP Cargo que desempeñó</t>
  </si>
  <si>
    <t>PEP Entidad en la que desempeñó el cargo</t>
  </si>
  <si>
    <t>PEP Período en el que desempeñó el cargo</t>
  </si>
  <si>
    <t>Nombres y apellidos del cónyuge</t>
  </si>
  <si>
    <t>Actividad económica del cónyuge</t>
  </si>
  <si>
    <t xml:space="preserve">Lugar </t>
  </si>
  <si>
    <t xml:space="preserve">Fecha </t>
  </si>
  <si>
    <t>Autorización de actualización de datos</t>
  </si>
  <si>
    <t>De forma expresa se autoriza al Banco de Crédito de Bolivia S.A., solicitar información pertinente a nuestra documentación societaria y/o de nuestros representantes legales, que hubiera sido presentada ante otras entidades del Grupo Financiero "Grupo Crédito Bolivia". De igual forma se autoriza que, en caso de solicitarse la apertura de otras cuentas o productos financieros en las empresas del mismo grupo financiero, el Banco de Crédito de Bolivia S.A. podrá entregar copias de toda documentación que le fuera presentada para el respaldo de nuestras cuentas.</t>
  </si>
  <si>
    <t xml:space="preserve">Acepto </t>
  </si>
  <si>
    <t xml:space="preserve">No Acepto </t>
  </si>
  <si>
    <t>Registro de Firma</t>
  </si>
  <si>
    <t>Solo deben firmar representantes legales que tengan poderes para abrir y/o manejar cuentas.</t>
  </si>
  <si>
    <t>La información proporcionada tiene carácter de declaración jurada y su veracidad es de mi total responsabilidad</t>
  </si>
  <si>
    <t>Firma</t>
  </si>
  <si>
    <t>Nombres y Apellidos</t>
  </si>
  <si>
    <t>Para uso exclusivo del banco</t>
  </si>
  <si>
    <t>Recepción de Documento</t>
  </si>
  <si>
    <t>Fiscalización</t>
  </si>
  <si>
    <t>Poderes</t>
  </si>
  <si>
    <t>Firma y Sello</t>
  </si>
  <si>
    <t>¿Cuál es la Razón Social?</t>
  </si>
  <si>
    <t>Año de Ingreso al lugar  de Trabajo</t>
  </si>
  <si>
    <t>Actividad económica y ocupación principal.
(En caso  de tener  mas  de una  actividad, registrar todas)</t>
  </si>
  <si>
    <t>Datos Principales (Sucursales)</t>
  </si>
  <si>
    <t>Información de Personas</t>
  </si>
  <si>
    <t>Casado</t>
  </si>
  <si>
    <t>Conviviente</t>
  </si>
  <si>
    <t>Soltero</t>
  </si>
  <si>
    <t>Viudo</t>
  </si>
  <si>
    <t>Separado</t>
  </si>
  <si>
    <t>Divorsiado</t>
  </si>
  <si>
    <t>-</t>
  </si>
  <si>
    <t>Socio/ Accionista</t>
  </si>
  <si>
    <t>La Paz</t>
  </si>
  <si>
    <t>Documento Id</t>
  </si>
  <si>
    <t>CE</t>
  </si>
  <si>
    <t>PAS</t>
  </si>
  <si>
    <t>NIT</t>
  </si>
  <si>
    <t>CI</t>
  </si>
  <si>
    <t>Documento de identidad</t>
  </si>
  <si>
    <t>Datos finales</t>
  </si>
  <si>
    <t>Lugar</t>
  </si>
  <si>
    <t>Fecha</t>
  </si>
  <si>
    <t>Calle</t>
  </si>
  <si>
    <t>Zona</t>
  </si>
  <si>
    <t>Número</t>
  </si>
  <si>
    <t>Domicilio - Calle</t>
  </si>
  <si>
    <t>- Número</t>
  </si>
  <si>
    <t>- Zona/Barrio</t>
  </si>
  <si>
    <t>(i) Nació en EE.UU. o alguno de sus territorios (Samoa Americana, Islas Marianas, Guam, Puerto Rico e Islas Vírgenes)</t>
  </si>
  <si>
    <t>(ii) Tiene nacionalidad americana</t>
  </si>
  <si>
    <t>(iii) Permiso para residir en EE.UU.</t>
  </si>
  <si>
    <t>(iv) Tiene obligaciones tributarias en ese país.</t>
  </si>
  <si>
    <t>Val</t>
  </si>
  <si>
    <t>X</t>
  </si>
  <si>
    <t/>
  </si>
  <si>
    <t>Emision</t>
  </si>
  <si>
    <t>Cochabamba</t>
  </si>
  <si>
    <t>Santa Cruz</t>
  </si>
  <si>
    <t>Beni</t>
  </si>
  <si>
    <t>Pando</t>
  </si>
  <si>
    <t>Oruro</t>
  </si>
  <si>
    <t>Potosi</t>
  </si>
  <si>
    <t>Chuquisaca</t>
  </si>
  <si>
    <t>Tarija</t>
  </si>
  <si>
    <t xml:space="preserve">Nombre y Apellido </t>
  </si>
  <si>
    <t xml:space="preserve">Fecha de nacimiento </t>
  </si>
  <si>
    <t xml:space="preserve">Lugar de nacimiento </t>
  </si>
  <si>
    <t>Porcentaje de Participacion</t>
  </si>
  <si>
    <t>Correo  Electrónico</t>
  </si>
  <si>
    <t>Profesión u ocupación/Actividad económica</t>
  </si>
  <si>
    <t>Razon Social</t>
  </si>
  <si>
    <t>Fecha de Constitución</t>
  </si>
  <si>
    <t>Lugar de Constitución</t>
  </si>
  <si>
    <t>NIT de la empresa</t>
  </si>
  <si>
    <t>Matricula de Comercio</t>
  </si>
  <si>
    <t>Persona Jurídica 1</t>
  </si>
  <si>
    <t>*</t>
  </si>
  <si>
    <r>
      <t>Tipo de relación (Cadena de Titularidad)</t>
    </r>
    <r>
      <rPr>
        <b/>
        <sz val="8"/>
        <rFont val="Arial"/>
        <family val="2"/>
      </rPr>
      <t>*</t>
    </r>
  </si>
  <si>
    <t>Si es accionista, Nombres y Apellidos de la persona natural que ejerza el control  efectivo sobre la empresa.</t>
  </si>
  <si>
    <t>Actividad económica.
(En caso de tener más de una actividad, registrar todas)</t>
  </si>
  <si>
    <t>Correo  Electrónico Representante Legal</t>
  </si>
  <si>
    <t>Ocupa cargo de Alta Gerencia*</t>
  </si>
  <si>
    <t>RangoIngresos</t>
  </si>
  <si>
    <t>De  0 a 10,000</t>
  </si>
  <si>
    <t>De  10,001 a 50,000</t>
  </si>
  <si>
    <t>De  50,001 a 100,000</t>
  </si>
  <si>
    <t>Más de 100,000</t>
  </si>
  <si>
    <t>Actividad económica</t>
  </si>
  <si>
    <t>Fecha de constitución</t>
  </si>
  <si>
    <t>Actividad económica principal</t>
  </si>
  <si>
    <t>Tipo de Personería (Sociedad Anónima, Sociedad Comercial, etc.)</t>
  </si>
  <si>
    <t>Pais</t>
  </si>
  <si>
    <t>Departamento</t>
  </si>
  <si>
    <t>Propósito o finalidad de la(s) cuenta(s)</t>
  </si>
  <si>
    <t>Actividad Económica Principal</t>
  </si>
  <si>
    <t>Datos principales</t>
  </si>
  <si>
    <t>Razón Social</t>
  </si>
  <si>
    <t>Creación / Actualización Cliente Persona Jurídica</t>
  </si>
  <si>
    <t>Cod.Form.20171/V1/2016</t>
  </si>
  <si>
    <t>Dirección del Cliente Persona Jurídica</t>
  </si>
  <si>
    <t>Barrio / Zona</t>
  </si>
  <si>
    <t>Av. / Calle</t>
  </si>
  <si>
    <t>N°</t>
  </si>
  <si>
    <t>País</t>
  </si>
  <si>
    <t>Firma y sello Abogado UP</t>
  </si>
  <si>
    <r>
      <t xml:space="preserve">Desempeña usted actualmente algún cargo político jerárquico en territorio nacional? </t>
    </r>
    <r>
      <rPr>
        <b/>
        <sz val="8"/>
        <rFont val="Arial"/>
        <family val="2"/>
      </rPr>
      <t>*</t>
    </r>
  </si>
  <si>
    <r>
      <t xml:space="preserve">Ha desempeñado algún cargo político jerárquico en territorio nacional o en un país extranjero en los últimos 10 años? </t>
    </r>
    <r>
      <rPr>
        <b/>
        <sz val="8"/>
        <rFont val="Arial"/>
        <family val="2"/>
      </rPr>
      <t>*</t>
    </r>
  </si>
  <si>
    <t>Residencia en Bolivia por defecto deberia ser SI</t>
  </si>
  <si>
    <t>Todas las personas a AnexoA</t>
  </si>
  <si>
    <t xml:space="preserve"> Genera automatico Socio/Accionista</t>
  </si>
  <si>
    <t>(i) Tiene obligaciones tributarias en ese país.</t>
  </si>
  <si>
    <t>ANEXO A (AL FORMULARIO 20170)</t>
  </si>
  <si>
    <r>
      <t xml:space="preserve">CREACIÓN  / ACTUALIZACIÓN CLIENTE  PERSONA JURÍDICA
</t>
    </r>
    <r>
      <rPr>
        <sz val="9"/>
        <color rgb="FF002060"/>
        <rFont val="Calibri"/>
        <family val="2"/>
      </rPr>
      <t>(Escribir en letra imprenta)</t>
    </r>
  </si>
  <si>
    <t>Cod. ANXA20170/V1/2018.</t>
  </si>
  <si>
    <t>Persona Juridica 1 (Socio 2)</t>
  </si>
  <si>
    <t>Persona Juridica 1 (Socio 1)</t>
  </si>
  <si>
    <t>Persona Jurídica 2</t>
  </si>
  <si>
    <t>Persona Juridica 1 (Socio 3)</t>
  </si>
  <si>
    <t>Persona Juridica 2 (Socio 1)</t>
  </si>
  <si>
    <t>Persona Juridica 2 (Socio 2)</t>
  </si>
  <si>
    <t>Persona Juridica 3 (Socio 3)</t>
  </si>
  <si>
    <t>Persona Natural 1</t>
  </si>
  <si>
    <t>Persona Natural 2</t>
  </si>
  <si>
    <t>Persona Jurídica 3</t>
  </si>
  <si>
    <t>Persona Natural 3</t>
  </si>
  <si>
    <t>Persona Juridica 3 (Socio 1)</t>
  </si>
  <si>
    <t>Imprimir Formularios</t>
  </si>
  <si>
    <t>Tipo de relación (Cadena de Titularidad)*</t>
  </si>
  <si>
    <t>TipoPersona</t>
  </si>
  <si>
    <t>Natural</t>
  </si>
  <si>
    <t>Jurídico</t>
  </si>
  <si>
    <t>Lea las instrucciones con mucho cuidado:</t>
  </si>
  <si>
    <t>Hacer Click a los formularios que aparecen a continuación:</t>
  </si>
  <si>
    <r>
      <t>Los asteriscos (</t>
    </r>
    <r>
      <rPr>
        <sz val="10"/>
        <color rgb="FFFF0000"/>
        <rFont val="Calibri"/>
        <family val="2"/>
        <scheme val="minor"/>
      </rPr>
      <t>*</t>
    </r>
    <r>
      <rPr>
        <sz val="10"/>
        <rFont val="Calibri"/>
        <family val="2"/>
        <scheme val="minor"/>
      </rPr>
      <t>) ROJOS son datos obligatorios</t>
    </r>
  </si>
  <si>
    <r>
      <t xml:space="preserve">Estado civil </t>
    </r>
    <r>
      <rPr>
        <sz val="10"/>
        <rFont val="Arial"/>
        <family val="2"/>
      </rPr>
      <t>(</t>
    </r>
    <r>
      <rPr>
        <i/>
        <sz val="10"/>
        <rFont val="Arial"/>
        <family val="2"/>
      </rPr>
      <t>seleccione una opción</t>
    </r>
    <r>
      <rPr>
        <sz val="10"/>
        <rFont val="Arial"/>
        <family val="2"/>
      </rPr>
      <t>)</t>
    </r>
  </si>
  <si>
    <r>
      <t>Estado civil (</t>
    </r>
    <r>
      <rPr>
        <i/>
        <sz val="9"/>
        <rFont val="Arial"/>
        <family val="2"/>
      </rPr>
      <t>seleccione una opción</t>
    </r>
    <r>
      <rPr>
        <sz val="11"/>
        <rFont val="Arial"/>
        <family val="2"/>
      </rPr>
      <t>)</t>
    </r>
  </si>
  <si>
    <t xml:space="preserve">Numero de Identidad </t>
  </si>
  <si>
    <t>Et. Natural</t>
  </si>
  <si>
    <t>Et. Jurídico</t>
  </si>
  <si>
    <t>Etiqueta</t>
  </si>
  <si>
    <t>Val_Nat</t>
  </si>
  <si>
    <t>Val_Jur</t>
  </si>
  <si>
    <t>Dato Final</t>
  </si>
  <si>
    <t>Tipo Persona</t>
  </si>
  <si>
    <t>Completo</t>
  </si>
  <si>
    <t>Val_final</t>
  </si>
  <si>
    <t>Nombre/falta</t>
  </si>
  <si>
    <t>Socios</t>
  </si>
  <si>
    <t>Personas</t>
  </si>
  <si>
    <t>Representantes</t>
  </si>
  <si>
    <t>Gerencia</t>
  </si>
  <si>
    <t>Tipo de Cuenta</t>
  </si>
  <si>
    <t>Moneda</t>
  </si>
  <si>
    <t>Tipo de Maneja</t>
  </si>
  <si>
    <t>Corriente</t>
  </si>
  <si>
    <t>Ahorro</t>
  </si>
  <si>
    <t>Bolivianos</t>
  </si>
  <si>
    <t>Individual</t>
  </si>
  <si>
    <t>Conjunta</t>
  </si>
  <si>
    <t>Nombre Representante Legal</t>
  </si>
  <si>
    <t>Manejo de Cuenta</t>
  </si>
  <si>
    <t>Información del Representante Legal (1)</t>
  </si>
  <si>
    <t>¿Cuántas cuentas?</t>
  </si>
  <si>
    <t>Cuenta 1</t>
  </si>
  <si>
    <t>Cuenta 2</t>
  </si>
  <si>
    <t>Cuenta 3</t>
  </si>
  <si>
    <t>Cuenta 4</t>
  </si>
  <si>
    <t>Información del Representante Legal (2)</t>
  </si>
  <si>
    <t>Información del Representante Legal (3)</t>
  </si>
  <si>
    <t>Información del Representante Legal (4)</t>
  </si>
  <si>
    <t>Señores</t>
  </si>
  <si>
    <t>Banco de Crédito BCP</t>
  </si>
  <si>
    <t>Presente</t>
  </si>
  <si>
    <t>Ref. Solicitud de apertura de cuenta persona jurídica</t>
  </si>
  <si>
    <t>De nuestra mayor consideración:</t>
  </si>
  <si>
    <t>Mediante la presente , nos dirigimos a su prestigiosa institución, para solicitarles la apertura de las siguientes cuenta (s) persona jurídica:</t>
  </si>
  <si>
    <t>Nombre completo Representante Legal</t>
  </si>
  <si>
    <t># de Poder</t>
  </si>
  <si>
    <t>Tipo de Manejo</t>
  </si>
  <si>
    <t>Dólares</t>
  </si>
  <si>
    <t>Manejo de cuenta</t>
  </si>
  <si>
    <t>Limite de Monto (si aplica)</t>
  </si>
  <si>
    <t>Número de Poder</t>
  </si>
  <si>
    <t>/</t>
  </si>
  <si>
    <t>Propósito o finalidad del as cuentas</t>
  </si>
  <si>
    <t>Razón social de la empresa solicitante</t>
  </si>
  <si>
    <t>Teléfono/ Celular de Contacto</t>
  </si>
  <si>
    <t>E-mail de contacto</t>
  </si>
  <si>
    <t>Notas: (si se requiere alguna aclaración adicional)</t>
  </si>
  <si>
    <t>Firma Representante Legal (1)</t>
  </si>
  <si>
    <t>Firma Representante Legal (2)</t>
  </si>
  <si>
    <t>Nota: en caso de ser una cuenta de manejo individual debe firmar solo un Representante Legal</t>
  </si>
  <si>
    <t>Notas adicionales a la cuenta</t>
  </si>
  <si>
    <r>
      <t xml:space="preserve">Tipo de Cuenta </t>
    </r>
    <r>
      <rPr>
        <i/>
        <sz val="9"/>
        <rFont val="Arial"/>
        <family val="2"/>
      </rPr>
      <t>(Selecione una opción)</t>
    </r>
  </si>
  <si>
    <r>
      <t xml:space="preserve">Moneda </t>
    </r>
    <r>
      <rPr>
        <i/>
        <sz val="9"/>
        <rFont val="Arial"/>
        <family val="2"/>
      </rPr>
      <t>(Selecione una opción)</t>
    </r>
  </si>
  <si>
    <r>
      <t xml:space="preserve">Tipo de manejo </t>
    </r>
    <r>
      <rPr>
        <i/>
        <sz val="9"/>
        <rFont val="Arial"/>
        <family val="2"/>
      </rPr>
      <t>(Selecione una opción)</t>
    </r>
  </si>
  <si>
    <t>SI</t>
  </si>
  <si>
    <t>Ayuda?</t>
  </si>
  <si>
    <t>¿Elija cúantas sucursales?</t>
  </si>
  <si>
    <t>Solo 1</t>
  </si>
  <si>
    <t>Más de 1</t>
  </si>
  <si>
    <r>
      <t xml:space="preserve">Referencias comerciales/proveedores y clientes </t>
    </r>
    <r>
      <rPr>
        <i/>
        <sz val="9"/>
        <rFont val="Arial"/>
        <family val="2"/>
      </rPr>
      <t>(Nombres)</t>
    </r>
  </si>
  <si>
    <t>Los asteriscos (*) ROJOS son datos obligatorios</t>
  </si>
  <si>
    <t>Clic en Natural o Jurídico</t>
  </si>
  <si>
    <t>Faltan datos, por favor revise los asteriscos rojos</t>
  </si>
  <si>
    <t>Completo puede continuar</t>
  </si>
  <si>
    <t>Ocupa cargo de Alta Gerencia</t>
  </si>
  <si>
    <t>Persona Natural 4</t>
  </si>
  <si>
    <t>Persona Natural 5</t>
  </si>
  <si>
    <t>Seleccione</t>
  </si>
  <si>
    <r>
      <t>Límite de Cuenta (Dólares) (</t>
    </r>
    <r>
      <rPr>
        <i/>
        <sz val="9"/>
        <color theme="1"/>
        <rFont val="Arial"/>
        <family val="2"/>
      </rPr>
      <t>Si aplica</t>
    </r>
    <r>
      <rPr>
        <sz val="11"/>
        <color theme="1"/>
        <rFont val="Arial"/>
        <family val="2"/>
      </rPr>
      <t>)</t>
    </r>
  </si>
  <si>
    <t>Datos de Manejo de Cuenta</t>
  </si>
  <si>
    <t>Sin Datos</t>
  </si>
  <si>
    <r>
      <t xml:space="preserve">Datos de las Cuentas </t>
    </r>
    <r>
      <rPr>
        <sz val="12"/>
        <color rgb="FFFF6600"/>
        <rFont val="Arial"/>
        <family val="2"/>
      </rPr>
      <t>(Carta de Solicitud)</t>
    </r>
  </si>
  <si>
    <t>El monto límite (si aplica) es en Dólares Americanos</t>
  </si>
  <si>
    <r>
      <t xml:space="preserve">Referencias personales y/o bancarias y/o comerciales </t>
    </r>
    <r>
      <rPr>
        <i/>
        <sz val="9"/>
        <rFont val="Arial"/>
        <family val="2"/>
      </rPr>
      <t>(solo Nombres)</t>
    </r>
  </si>
  <si>
    <r>
      <t xml:space="preserve">Referencias personales y/o bancarias y/o comerciales </t>
    </r>
    <r>
      <rPr>
        <i/>
        <sz val="9"/>
        <rFont val="Arial"/>
        <family val="2"/>
      </rPr>
      <t>(Solo Nombres)</t>
    </r>
  </si>
  <si>
    <r>
      <t xml:space="preserve">Teléfono de la empresa 
</t>
    </r>
    <r>
      <rPr>
        <i/>
        <sz val="9"/>
        <rFont val="Arial"/>
        <family val="2"/>
      </rPr>
      <t>(Teléfono fijo 7 dígitos/Celular 8 dígitos)</t>
    </r>
  </si>
  <si>
    <t>TipoPerJuridica</t>
  </si>
  <si>
    <t>S.A.</t>
  </si>
  <si>
    <t>S.R.L.</t>
  </si>
  <si>
    <t>Sucursal</t>
  </si>
  <si>
    <t>Unipersonal</t>
  </si>
  <si>
    <t>Fundación</t>
  </si>
  <si>
    <t>ONG</t>
  </si>
  <si>
    <t>Cooperativa</t>
  </si>
  <si>
    <t>Sindicato</t>
  </si>
  <si>
    <t>Federación</t>
  </si>
  <si>
    <r>
      <rPr>
        <b/>
        <sz val="9"/>
        <color rgb="FFFF6600"/>
        <rFont val="Arial"/>
        <family val="2"/>
      </rPr>
      <t>A.</t>
    </r>
    <r>
      <rPr>
        <sz val="9"/>
        <rFont val="Arial"/>
        <family val="2"/>
      </rPr>
      <t xml:space="preserve"> Elija El tipo de Persona en la casilla (Natural o Jurídica)
</t>
    </r>
    <r>
      <rPr>
        <b/>
        <sz val="9"/>
        <color rgb="FFFF6600"/>
        <rFont val="Arial"/>
        <family val="2"/>
      </rPr>
      <t>B.</t>
    </r>
    <r>
      <rPr>
        <sz val="9"/>
        <rFont val="Arial"/>
        <family val="2"/>
      </rPr>
      <t xml:space="preserve"> Luego PRESIONE el botón que aparece con la etiqueta Natural o Juridica.
</t>
    </r>
    <r>
      <rPr>
        <b/>
        <sz val="9"/>
        <color rgb="FFFF6600"/>
        <rFont val="Arial"/>
        <family val="2"/>
      </rPr>
      <t>C.</t>
    </r>
    <r>
      <rPr>
        <sz val="9"/>
        <rFont val="Arial"/>
        <family val="2"/>
      </rPr>
      <t xml:space="preserve"> Llene el formulario hasta el final y aparecera el nombre al lado de la casilla</t>
    </r>
  </si>
  <si>
    <t>A</t>
  </si>
  <si>
    <t>B</t>
  </si>
  <si>
    <r>
      <t xml:space="preserve">Se deben incluir los datos de: </t>
    </r>
    <r>
      <rPr>
        <i/>
        <sz val="9"/>
        <color theme="1"/>
        <rFont val="Arial"/>
        <family val="2"/>
      </rPr>
      <t>(Dar clic sobre los nombres para ver el concepto de cada uno ellos)</t>
    </r>
  </si>
  <si>
    <t>Seleccione el Tipo de Persona Jurídica</t>
  </si>
  <si>
    <r>
      <t xml:space="preserve">Teléfono 
</t>
    </r>
    <r>
      <rPr>
        <i/>
        <sz val="9"/>
        <rFont val="Arial"/>
        <family val="2"/>
      </rPr>
      <t>(Teléfono fijo 7 dígitos/Celular 8 dígitos)</t>
    </r>
  </si>
  <si>
    <r>
      <t xml:space="preserve">A. </t>
    </r>
    <r>
      <rPr>
        <sz val="10"/>
        <rFont val="Arial"/>
        <family val="2"/>
      </rPr>
      <t>Lista de Socios con participación de al menos 5%.</t>
    </r>
    <r>
      <rPr>
        <b/>
        <sz val="10"/>
        <color rgb="FFFF6600"/>
        <rFont val="Arial"/>
        <family val="2"/>
      </rPr>
      <t xml:space="preserve">
B.</t>
    </r>
    <r>
      <rPr>
        <sz val="10"/>
        <rFont val="Arial"/>
        <family val="2"/>
      </rPr>
      <t xml:space="preserve"> Hacer Clic en el boton natural.
</t>
    </r>
    <r>
      <rPr>
        <b/>
        <sz val="10"/>
        <color rgb="FFFF6600"/>
        <rFont val="Arial"/>
        <family val="2"/>
      </rPr>
      <t>C.</t>
    </r>
    <r>
      <rPr>
        <sz val="10"/>
        <rFont val="Arial"/>
        <family val="2"/>
      </rPr>
      <t xml:space="preserve"> Llenar el formulario</t>
    </r>
  </si>
  <si>
    <r>
      <t xml:space="preserve">Teléfono </t>
    </r>
    <r>
      <rPr>
        <i/>
        <sz val="9"/>
        <rFont val="Arial"/>
        <family val="2"/>
      </rPr>
      <t>(Telefono fijo 7 dígitos/Celular 8 dígitos)</t>
    </r>
  </si>
  <si>
    <r>
      <t xml:space="preserve">Teléfono </t>
    </r>
    <r>
      <rPr>
        <i/>
        <sz val="9"/>
        <rFont val="Arial"/>
        <family val="2"/>
      </rPr>
      <t>(Teléfono fijo 7 dígitos/Celular 8 dígitos)</t>
    </r>
  </si>
  <si>
    <t>Ventas Anuales</t>
  </si>
  <si>
    <t>De 100,000,000 a más</t>
  </si>
  <si>
    <t>De 100 a 10,000</t>
  </si>
  <si>
    <t>De 10,000 a 100,000</t>
  </si>
  <si>
    <t>De 100,000 a 500,000</t>
  </si>
  <si>
    <t>De 500,000 a 1,000,000</t>
  </si>
  <si>
    <t>De 1,000,000 a 10,000,000</t>
  </si>
  <si>
    <t>De 10,000,000 a 50,000,000</t>
  </si>
  <si>
    <t>De 50,000,000 a 100,000,000</t>
  </si>
  <si>
    <t>(*) Favor detallar en base a los siguientes intervalos
De 100,000,000 a más
De 50,000,000 a 100,000,000
De 10,000,000 a 50,000,000
De 1,000,000 a 10,000,000
De 500,000 a 1,000,000
De 100,000 a 500,000
De 10,000 a 100,000
De 100 a 10,000</t>
  </si>
  <si>
    <t>Ventas anuales U$D (*)</t>
  </si>
  <si>
    <t>Dia</t>
  </si>
  <si>
    <t>Mes</t>
  </si>
  <si>
    <t>Año</t>
  </si>
  <si>
    <t>Meses</t>
  </si>
  <si>
    <t>Enero</t>
  </si>
  <si>
    <t>Febrero</t>
  </si>
  <si>
    <t>Marzo</t>
  </si>
  <si>
    <t>Abril</t>
  </si>
  <si>
    <t>Mayo</t>
  </si>
  <si>
    <t>Junio</t>
  </si>
  <si>
    <t>Julio</t>
  </si>
  <si>
    <t>Agosto</t>
  </si>
  <si>
    <t>Septiembre</t>
  </si>
  <si>
    <t>Octubre</t>
  </si>
  <si>
    <t>Noviembre</t>
  </si>
  <si>
    <t>Diciembre</t>
  </si>
  <si>
    <r>
      <t xml:space="preserve">Ventas Anuales en USD </t>
    </r>
    <r>
      <rPr>
        <i/>
        <sz val="9"/>
        <rFont val="Arial"/>
        <family val="2"/>
      </rPr>
      <t>(Seleccione)</t>
    </r>
  </si>
  <si>
    <t>(i) ¿Nació en EE.UU. o alguno de sus territorios (Samoa Americana, Islas Marianas, Guam, Puerto Rico e Islas Vírgenes)?</t>
  </si>
  <si>
    <t>(ii) ¿Tiene nacionalidad americana?</t>
  </si>
  <si>
    <t>(iii) ¿Permiso para residir en EE.UU.?</t>
  </si>
  <si>
    <t>(iv) ¿Tiene obligaciones tributarias en ese país?</t>
  </si>
  <si>
    <r>
      <t xml:space="preserve">Confirme si debe llenar el </t>
    </r>
    <r>
      <rPr>
        <b/>
        <sz val="11"/>
        <rFont val="Arial"/>
        <family val="2"/>
      </rPr>
      <t>formulario IRS W-9 y Waiver Persona Natural</t>
    </r>
    <r>
      <rPr>
        <sz val="11"/>
        <rFont val="Arial"/>
        <family val="2"/>
      </rPr>
      <t>, respondiendo lo siguiente:</t>
    </r>
  </si>
  <si>
    <r>
      <t>Confirme si debe llenar el</t>
    </r>
    <r>
      <rPr>
        <b/>
        <sz val="11"/>
        <rFont val="Arial"/>
        <family val="2"/>
      </rPr>
      <t xml:space="preserve"> formulario IRS W-9 y Waiver Persona Jurídica</t>
    </r>
    <r>
      <rPr>
        <sz val="11"/>
        <rFont val="Arial"/>
        <family val="2"/>
      </rPr>
      <t>, respondiendo lo siguiente: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</si>
</sst>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_-* #,##0.00_-;\-* #,##0.00_-;_-* &quot;-&quot;??_-;_-@_-"/>
    <numFmt numFmtId="166" formatCode="_-[$$-409]* #,##0_ ;_-[$$-409]* \-#,##0\ ;_-[$$-409]* &quot;-&quot;??_ ;_-@_ "/>
    <numFmt numFmtId="167" formatCode="_-&quot;$&quot;* #,##0_-;\-&quot;$&quot;* #,##0_-;_-&quot;$&quot;* &quot;-&quot;??_-;_-@_-"/>
  </numFmts>
  <fonts count="92" x14ac:knownFonts="1">
    <font>
      <sz val="11"/>
      <color theme="1"/>
      <name val="Calibri"/>
      <family val="2"/>
      <scheme val="minor"/>
    </font>
    <font>
      <b/>
      <i/>
      <sz val="12"/>
      <color rgb="FF002060"/>
      <name val="Calibri"/>
      <family val="2"/>
    </font>
    <font>
      <sz val="8"/>
      <color rgb="FF002060"/>
      <name val="Calibri"/>
      <family val="2"/>
      <scheme val="minor"/>
    </font>
    <font>
      <sz val="7"/>
      <color rgb="FF002060"/>
      <name val="Calibri"/>
      <family val="2"/>
      <scheme val="minor"/>
    </font>
    <font>
      <b/>
      <sz val="12"/>
      <color theme="0"/>
      <name val="Calibri"/>
      <family val="2"/>
    </font>
    <font>
      <sz val="10"/>
      <color rgb="FF002060"/>
      <name val="Calibri"/>
      <family val="2"/>
      <scheme val="minor"/>
    </font>
    <font>
      <sz val="9"/>
      <color rgb="FF002060"/>
      <name val="Calibri"/>
      <family val="2"/>
      <scheme val="minor"/>
    </font>
    <font>
      <sz val="11"/>
      <color rgb="FF002060"/>
      <name val="Calibri"/>
      <family val="2"/>
    </font>
    <font>
      <sz val="9"/>
      <color rgb="FF002060"/>
      <name val="Calibri"/>
      <family val="2"/>
    </font>
    <font>
      <sz val="8"/>
      <color rgb="FF002060"/>
      <name val="Calibri"/>
      <family val="2"/>
    </font>
    <font>
      <sz val="7"/>
      <color rgb="FF002060"/>
      <name val="Calibri"/>
      <family val="2"/>
    </font>
    <font>
      <sz val="10"/>
      <color rgb="FF002060"/>
      <name val="Calibri"/>
      <family val="2"/>
    </font>
    <font>
      <b/>
      <sz val="8"/>
      <color rgb="FF002060"/>
      <name val="Calibri"/>
      <family val="2"/>
    </font>
    <font>
      <sz val="10"/>
      <color rgb="FF002060"/>
      <name val="Arial Narrow"/>
      <family val="2"/>
    </font>
    <font>
      <b/>
      <i/>
      <sz val="14"/>
      <color rgb="FF002060"/>
      <name val="Calibri"/>
      <family val="2"/>
    </font>
    <font>
      <b/>
      <sz val="12"/>
      <color theme="0"/>
      <name val="Calibri"/>
      <family val="2"/>
      <scheme val="minor"/>
    </font>
    <font>
      <b/>
      <sz val="10"/>
      <color rgb="FF002060"/>
      <name val="Calibri"/>
      <family val="2"/>
      <scheme val="minor"/>
    </font>
    <font>
      <b/>
      <sz val="14"/>
      <color theme="0"/>
      <name val="Calibri"/>
      <family val="2"/>
      <scheme val="minor"/>
    </font>
    <font>
      <sz val="12"/>
      <color rgb="FF002060"/>
      <name val="Calibri"/>
      <family val="2"/>
      <scheme val="minor"/>
    </font>
    <font>
      <sz val="14"/>
      <color theme="1"/>
      <name val="Calibri"/>
      <family val="2"/>
      <scheme val="minor"/>
    </font>
    <font>
      <sz val="14"/>
      <color rgb="FF002060"/>
      <name val="Calibri"/>
      <family val="2"/>
      <scheme val="minor"/>
    </font>
    <font>
      <b/>
      <sz val="18"/>
      <color theme="0"/>
      <name val="Calibri"/>
      <family val="2"/>
      <scheme val="minor"/>
    </font>
    <font>
      <sz val="12"/>
      <color rgb="FF002060"/>
      <name val="Arial"/>
      <family val="2"/>
    </font>
    <font>
      <sz val="14"/>
      <color rgb="FF002060"/>
      <name val="Arial"/>
      <family val="2"/>
    </font>
    <font>
      <sz val="14"/>
      <color theme="1"/>
      <name val="Arial"/>
      <family val="2"/>
    </font>
    <font>
      <sz val="11"/>
      <color rgb="FF002060"/>
      <name val="Arial"/>
      <family val="2"/>
    </font>
    <font>
      <sz val="11"/>
      <color theme="1"/>
      <name val="Arial"/>
      <family val="2"/>
    </font>
    <font>
      <sz val="11"/>
      <color theme="1"/>
      <name val="Calibri"/>
      <family val="2"/>
      <scheme val="minor"/>
    </font>
    <font>
      <b/>
      <sz val="11"/>
      <color theme="1"/>
      <name val="Calibri"/>
      <family val="2"/>
      <scheme val="minor"/>
    </font>
    <font>
      <b/>
      <sz val="18"/>
      <color theme="5"/>
      <name val="Calibri"/>
      <family val="2"/>
      <scheme val="minor"/>
    </font>
    <font>
      <b/>
      <sz val="14"/>
      <color theme="5"/>
      <name val="Calibri"/>
      <family val="2"/>
      <scheme val="minor"/>
    </font>
    <font>
      <sz val="14"/>
      <color theme="5"/>
      <name val="Calibri"/>
      <family val="2"/>
      <scheme val="minor"/>
    </font>
    <font>
      <sz val="12"/>
      <color theme="1"/>
      <name val="Arial"/>
      <family val="2"/>
    </font>
    <font>
      <b/>
      <sz val="12"/>
      <color rgb="FFFF6600"/>
      <name val="Arial"/>
      <family val="2"/>
    </font>
    <font>
      <sz val="11"/>
      <name val="Arial"/>
      <family val="2"/>
    </font>
    <font>
      <sz val="12"/>
      <name val="Arial"/>
      <family val="2"/>
    </font>
    <font>
      <sz val="12"/>
      <name val="Calibri"/>
      <family val="2"/>
      <scheme val="minor"/>
    </font>
    <font>
      <sz val="14"/>
      <name val="Arial"/>
      <family val="2"/>
    </font>
    <font>
      <sz val="10"/>
      <name val="Arial"/>
      <family val="2"/>
    </font>
    <font>
      <sz val="14"/>
      <color theme="0" tint="-4.9989318521683403E-2"/>
      <name val="Calibri"/>
      <family val="2"/>
      <scheme val="minor"/>
    </font>
    <font>
      <sz val="9"/>
      <name val="Calibri"/>
      <family val="2"/>
    </font>
    <font>
      <sz val="10"/>
      <name val="Calibri"/>
      <family val="2"/>
    </font>
    <font>
      <sz val="9"/>
      <name val="Arial Narrow"/>
      <family val="2"/>
    </font>
    <font>
      <sz val="9"/>
      <name val="Calibri"/>
      <family val="2"/>
      <scheme val="minor"/>
    </font>
    <font>
      <b/>
      <sz val="9"/>
      <name val="Calibri"/>
      <family val="2"/>
      <scheme val="minor"/>
    </font>
    <font>
      <b/>
      <sz val="14"/>
      <color rgb="FFFF0000"/>
      <name val="Calibri"/>
      <family val="2"/>
      <scheme val="minor"/>
    </font>
    <font>
      <sz val="9"/>
      <name val="Arial"/>
      <family val="2"/>
    </font>
    <font>
      <sz val="10"/>
      <color theme="1"/>
      <name val="Arial"/>
      <family val="2"/>
    </font>
    <font>
      <b/>
      <sz val="14"/>
      <color theme="1"/>
      <name val="Calibri"/>
      <family val="2"/>
      <scheme val="minor"/>
    </font>
    <font>
      <b/>
      <sz val="8"/>
      <name val="Arial"/>
      <family val="2"/>
    </font>
    <font>
      <b/>
      <sz val="10"/>
      <color rgb="FFFF0000"/>
      <name val="Arial"/>
      <family val="2"/>
    </font>
    <font>
      <b/>
      <sz val="11"/>
      <color theme="0"/>
      <name val="Calibri"/>
      <family val="2"/>
      <scheme val="minor"/>
    </font>
    <font>
      <b/>
      <i/>
      <sz val="14"/>
      <color rgb="FF002060"/>
      <name val="Calibri"/>
      <family val="2"/>
      <scheme val="minor"/>
    </font>
    <font>
      <sz val="11"/>
      <color rgb="FF002060"/>
      <name val="Calibri"/>
      <family val="2"/>
      <scheme val="minor"/>
    </font>
    <font>
      <sz val="10"/>
      <name val="Calibri"/>
      <family val="2"/>
      <scheme val="minor"/>
    </font>
    <font>
      <b/>
      <sz val="11"/>
      <name val="Arial"/>
      <family val="2"/>
    </font>
    <font>
      <b/>
      <sz val="11"/>
      <color theme="0"/>
      <name val="Arial"/>
      <family val="2"/>
    </font>
    <font>
      <b/>
      <sz val="14"/>
      <color rgb="FFFF6600"/>
      <name val="Arial"/>
      <family val="2"/>
    </font>
    <font>
      <b/>
      <sz val="10"/>
      <color theme="1"/>
      <name val="Arial"/>
      <family val="2"/>
    </font>
    <font>
      <b/>
      <sz val="11"/>
      <color theme="1"/>
      <name val="Arial"/>
      <family val="2"/>
    </font>
    <font>
      <sz val="10"/>
      <color rgb="FFFF0000"/>
      <name val="Calibri"/>
      <family val="2"/>
      <scheme val="minor"/>
    </font>
    <font>
      <b/>
      <sz val="9"/>
      <name val="Arial Narrow"/>
      <family val="2"/>
    </font>
    <font>
      <i/>
      <sz val="10"/>
      <name val="Arial"/>
      <family val="2"/>
    </font>
    <font>
      <i/>
      <sz val="9"/>
      <name val="Arial"/>
      <family val="2"/>
    </font>
    <font>
      <b/>
      <sz val="10"/>
      <name val="Arial"/>
      <family val="2"/>
    </font>
    <font>
      <b/>
      <sz val="10"/>
      <color rgb="FFFF6600"/>
      <name val="Arial"/>
      <family val="2"/>
    </font>
    <font>
      <b/>
      <sz val="9"/>
      <color rgb="FFFF6600"/>
      <name val="Arial"/>
      <family val="2"/>
    </font>
    <font>
      <b/>
      <sz val="10"/>
      <name val="Arial Narrow"/>
      <family val="2"/>
    </font>
    <font>
      <i/>
      <sz val="9"/>
      <color theme="1"/>
      <name val="Arial"/>
      <family val="2"/>
    </font>
    <font>
      <sz val="8"/>
      <color theme="1"/>
      <name val="Arial Narrow"/>
      <family val="2"/>
    </font>
    <font>
      <b/>
      <sz val="8"/>
      <color theme="1"/>
      <name val="Arial Narrow"/>
      <family val="2"/>
    </font>
    <font>
      <sz val="9"/>
      <color theme="1"/>
      <name val="Arial Narrow"/>
      <family val="2"/>
    </font>
    <font>
      <sz val="14"/>
      <color rgb="FFFF0000"/>
      <name val="Calibri"/>
      <family val="2"/>
      <scheme val="minor"/>
    </font>
    <font>
      <b/>
      <sz val="10"/>
      <color theme="0"/>
      <name val="Calibri"/>
      <family val="2"/>
      <scheme val="minor"/>
    </font>
    <font>
      <u/>
      <sz val="11"/>
      <color theme="1"/>
      <name val="Arial"/>
      <family val="2"/>
    </font>
    <font>
      <sz val="14"/>
      <color theme="1"/>
      <name val="Calibri"/>
      <family val="2"/>
    </font>
    <font>
      <b/>
      <sz val="10"/>
      <color rgb="FF00B050"/>
      <name val="Arial"/>
      <family val="2"/>
    </font>
    <font>
      <b/>
      <sz val="20"/>
      <color rgb="FFFF0000"/>
      <name val="Calibri"/>
      <family val="2"/>
      <scheme val="minor"/>
    </font>
    <font>
      <b/>
      <sz val="12"/>
      <color rgb="FF00B050"/>
      <name val="Arial"/>
      <family val="2"/>
    </font>
    <font>
      <sz val="20"/>
      <color rgb="FF002060"/>
      <name val="Calibri"/>
      <family val="2"/>
      <scheme val="minor"/>
    </font>
    <font>
      <sz val="20"/>
      <color rgb="FFFF0000"/>
      <name val="Calibri"/>
      <family val="2"/>
      <scheme val="minor"/>
    </font>
    <font>
      <sz val="20"/>
      <name val="Arial"/>
      <family val="2"/>
    </font>
    <font>
      <sz val="20"/>
      <color theme="1"/>
      <name val="Calibri"/>
      <family val="2"/>
      <scheme val="minor"/>
    </font>
    <font>
      <sz val="16"/>
      <color rgb="FFFF6600"/>
      <name val="Arial"/>
      <family val="2"/>
    </font>
    <font>
      <b/>
      <sz val="10"/>
      <color indexed="8"/>
      <name val="Arial"/>
      <family val="2"/>
    </font>
    <font>
      <sz val="16"/>
      <color indexed="53"/>
      <name val="Arial"/>
      <family val="2"/>
    </font>
    <font>
      <sz val="14"/>
      <color rgb="FFFF6600"/>
      <name val="Arial"/>
      <family val="2"/>
    </font>
    <font>
      <sz val="12"/>
      <color rgb="FFFF6600"/>
      <name val="Arial"/>
      <family val="2"/>
    </font>
    <font>
      <sz val="8"/>
      <color theme="1"/>
      <name val="Arial"/>
      <family val="2"/>
    </font>
    <font>
      <b/>
      <sz val="12"/>
      <color rgb="FFFF6E00"/>
      <name val="Arial"/>
      <family val="2"/>
    </font>
    <font>
      <sz val="8"/>
      <name val="Calibri"/>
      <family val="2"/>
      <scheme val="minor"/>
    </font>
    <font>
      <b/>
      <sz val="12"/>
      <color rgb="FFFF0000"/>
      <name val="Arial"/>
      <family val="2"/>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6E00"/>
        <bgColor indexed="64"/>
      </patternFill>
    </fill>
    <fill>
      <patternFill patternType="solid">
        <fgColor theme="0" tint="-0.34998626667073579"/>
        <bgColor indexed="64"/>
      </patternFill>
    </fill>
  </fills>
  <borders count="53">
    <border>
      <left/>
      <right/>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theme="5"/>
      </left>
      <right/>
      <top/>
      <bottom/>
      <diagonal/>
    </border>
    <border>
      <left style="thin">
        <color theme="5"/>
      </left>
      <right/>
      <top style="thin">
        <color theme="5"/>
      </top>
      <bottom style="dotted">
        <color theme="5"/>
      </bottom>
      <diagonal/>
    </border>
    <border>
      <left/>
      <right/>
      <top style="thin">
        <color theme="5"/>
      </top>
      <bottom style="dotted">
        <color theme="5"/>
      </bottom>
      <diagonal/>
    </border>
    <border>
      <left/>
      <right style="thin">
        <color theme="5"/>
      </right>
      <top style="thin">
        <color theme="5"/>
      </top>
      <bottom style="dotted">
        <color theme="5"/>
      </bottom>
      <diagonal/>
    </border>
    <border>
      <left style="thin">
        <color theme="5"/>
      </left>
      <right/>
      <top style="dotted">
        <color theme="5"/>
      </top>
      <bottom style="thin">
        <color theme="5"/>
      </bottom>
      <diagonal/>
    </border>
    <border>
      <left/>
      <right/>
      <top style="dotted">
        <color theme="5"/>
      </top>
      <bottom style="thin">
        <color theme="5"/>
      </bottom>
      <diagonal/>
    </border>
    <border>
      <left/>
      <right style="thin">
        <color theme="5"/>
      </right>
      <top style="dotted">
        <color theme="5"/>
      </top>
      <bottom style="thin">
        <color theme="5"/>
      </bottom>
      <diagonal/>
    </border>
    <border>
      <left/>
      <right style="thin">
        <color theme="5"/>
      </right>
      <top/>
      <bottom/>
      <diagonal/>
    </border>
    <border>
      <left style="thin">
        <color theme="5"/>
      </left>
      <right/>
      <top style="dotted">
        <color theme="5"/>
      </top>
      <bottom style="dotted">
        <color theme="5"/>
      </bottom>
      <diagonal/>
    </border>
    <border>
      <left/>
      <right/>
      <top style="dotted">
        <color theme="5"/>
      </top>
      <bottom style="dotted">
        <color theme="5"/>
      </bottom>
      <diagonal/>
    </border>
    <border>
      <left/>
      <right style="thin">
        <color theme="5"/>
      </right>
      <top style="dotted">
        <color theme="5"/>
      </top>
      <bottom style="dotted">
        <color theme="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diagonal/>
    </border>
    <border>
      <left/>
      <right/>
      <top/>
      <bottom style="thin">
        <color theme="0" tint="-0.499984740745262"/>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right/>
      <top style="thin">
        <color indexed="64"/>
      </top>
      <bottom/>
      <diagonal/>
    </border>
    <border>
      <left style="thick">
        <color rgb="FF002060"/>
      </left>
      <right/>
      <top style="thin">
        <color rgb="FF002060"/>
      </top>
      <bottom/>
      <diagonal/>
    </border>
    <border>
      <left/>
      <right style="thick">
        <color rgb="FF002060"/>
      </right>
      <top style="thin">
        <color rgb="FF002060"/>
      </top>
      <bottom/>
      <diagonal/>
    </border>
    <border>
      <left style="thick">
        <color rgb="FF002060"/>
      </left>
      <right/>
      <top/>
      <bottom/>
      <diagonal/>
    </border>
    <border>
      <left/>
      <right style="thick">
        <color rgb="FF002060"/>
      </right>
      <top/>
      <bottom/>
      <diagonal/>
    </border>
    <border>
      <left style="thick">
        <color rgb="FF002060"/>
      </left>
      <right/>
      <top/>
      <bottom style="thin">
        <color rgb="FF002060"/>
      </bottom>
      <diagonal/>
    </border>
    <border>
      <left/>
      <right style="thick">
        <color rgb="FF002060"/>
      </right>
      <top/>
      <bottom style="thin">
        <color rgb="FF002060"/>
      </bottom>
      <diagonal/>
    </border>
  </borders>
  <cellStyleXfs count="4">
    <xf numFmtId="0" fontId="0" fillId="0" borderId="0"/>
    <xf numFmtId="165" fontId="27" fillId="0" borderId="0" applyFont="0" applyFill="0" applyBorder="0" applyAlignment="0" applyProtection="0"/>
    <xf numFmtId="9" fontId="27" fillId="0" borderId="0" applyFont="0" applyFill="0" applyBorder="0" applyAlignment="0" applyProtection="0"/>
    <xf numFmtId="164" fontId="27" fillId="0" borderId="0" applyFont="0" applyFill="0" applyBorder="0" applyAlignment="0" applyProtection="0"/>
  </cellStyleXfs>
  <cellXfs count="699">
    <xf numFmtId="0" fontId="0" fillId="0" borderId="0" xfId="0"/>
    <xf numFmtId="0" fontId="1" fillId="0" borderId="0" xfId="0" applyFont="1" applyAlignment="1" applyProtection="1">
      <alignment vertical="top" wrapText="1"/>
      <protection hidden="1"/>
    </xf>
    <xf numFmtId="0" fontId="7" fillId="0" borderId="0" xfId="0" applyFont="1" applyProtection="1">
      <protection hidden="1"/>
    </xf>
    <xf numFmtId="0" fontId="11" fillId="0" borderId="0" xfId="0" applyFont="1" applyProtection="1">
      <protection hidden="1"/>
    </xf>
    <xf numFmtId="0" fontId="9" fillId="0" borderId="0" xfId="0" applyFont="1" applyProtection="1">
      <protection hidden="1"/>
    </xf>
    <xf numFmtId="0" fontId="8" fillId="0" borderId="0" xfId="0" applyFont="1" applyProtection="1">
      <protection hidden="1"/>
    </xf>
    <xf numFmtId="0" fontId="9" fillId="0" borderId="0" xfId="0" applyFont="1" applyBorder="1" applyProtection="1">
      <protection hidden="1"/>
    </xf>
    <xf numFmtId="0" fontId="10" fillId="0" borderId="0" xfId="0" applyFont="1" applyProtection="1">
      <protection hidden="1"/>
    </xf>
    <xf numFmtId="0" fontId="2" fillId="0" borderId="7" xfId="0" applyFont="1" applyBorder="1" applyAlignment="1" applyProtection="1">
      <alignment horizontal="left" vertical="top" wrapText="1"/>
      <protection hidden="1"/>
    </xf>
    <xf numFmtId="0" fontId="2" fillId="0" borderId="7" xfId="0" applyFont="1" applyBorder="1" applyAlignment="1" applyProtection="1">
      <alignment horizontal="left" vertical="top"/>
      <protection hidden="1"/>
    </xf>
    <xf numFmtId="0" fontId="2" fillId="0" borderId="7"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protection hidden="1"/>
    </xf>
    <xf numFmtId="0" fontId="2" fillId="0" borderId="0" xfId="0" applyFont="1" applyProtection="1">
      <protection hidden="1"/>
    </xf>
    <xf numFmtId="0" fontId="6" fillId="0" borderId="0" xfId="0" applyFont="1" applyProtection="1">
      <protection hidden="1"/>
    </xf>
    <xf numFmtId="0" fontId="5" fillId="0" borderId="0" xfId="0" applyFont="1" applyProtection="1">
      <protection hidden="1"/>
    </xf>
    <xf numFmtId="0" fontId="16" fillId="0" borderId="0" xfId="0" applyFont="1" applyProtection="1">
      <protection hidden="1"/>
    </xf>
    <xf numFmtId="0" fontId="5" fillId="0" borderId="0" xfId="0" applyFont="1" applyAlignment="1" applyProtection="1">
      <alignment vertical="center"/>
      <protection hidden="1"/>
    </xf>
    <xf numFmtId="0" fontId="6" fillId="0" borderId="0" xfId="0" applyFont="1" applyAlignment="1" applyProtection="1">
      <alignment vertical="center"/>
      <protection hidden="1"/>
    </xf>
    <xf numFmtId="0" fontId="19" fillId="0" borderId="0" xfId="0" applyFont="1"/>
    <xf numFmtId="0" fontId="20" fillId="3" borderId="0" xfId="0" applyFont="1" applyFill="1"/>
    <xf numFmtId="0" fontId="20" fillId="3" borderId="0" xfId="0" applyFont="1" applyFill="1" applyAlignment="1">
      <alignment wrapText="1"/>
    </xf>
    <xf numFmtId="0" fontId="18" fillId="3" borderId="0" xfId="0" applyFont="1" applyFill="1" applyBorder="1" applyAlignment="1">
      <alignment wrapText="1"/>
    </xf>
    <xf numFmtId="0" fontId="23" fillId="3" borderId="0" xfId="0" applyFont="1" applyFill="1"/>
    <xf numFmtId="0" fontId="24" fillId="0" borderId="0" xfId="0" applyFont="1"/>
    <xf numFmtId="0" fontId="25" fillId="0" borderId="0" xfId="0" applyFont="1" applyAlignment="1">
      <alignment horizontal="left" vertical="top" wrapText="1" indent="1"/>
    </xf>
    <xf numFmtId="0" fontId="5" fillId="0" borderId="0" xfId="0" applyFont="1" applyAlignment="1" applyProtection="1">
      <alignment horizontal="right"/>
      <protection hidden="1"/>
    </xf>
    <xf numFmtId="0" fontId="20" fillId="4" borderId="0" xfId="0" applyFont="1" applyFill="1" applyAlignment="1">
      <alignment wrapText="1"/>
    </xf>
    <xf numFmtId="0" fontId="19" fillId="4" borderId="0" xfId="0" applyFont="1" applyFill="1"/>
    <xf numFmtId="0" fontId="19" fillId="3" borderId="0" xfId="0" applyFont="1" applyFill="1"/>
    <xf numFmtId="0" fontId="30" fillId="3" borderId="0" xfId="0" applyFont="1" applyFill="1" applyAlignment="1">
      <alignment horizontal="left"/>
    </xf>
    <xf numFmtId="0" fontId="26" fillId="4" borderId="0" xfId="0" applyFont="1" applyFill="1"/>
    <xf numFmtId="0" fontId="29" fillId="4" borderId="0" xfId="0" applyFont="1" applyFill="1" applyAlignment="1"/>
    <xf numFmtId="0" fontId="31" fillId="4" borderId="0" xfId="0" applyFont="1" applyFill="1"/>
    <xf numFmtId="0" fontId="32" fillId="3" borderId="0" xfId="0" applyFont="1" applyFill="1" applyAlignment="1">
      <alignment horizontal="left" wrapText="1" indent="1"/>
    </xf>
    <xf numFmtId="0" fontId="19" fillId="5" borderId="0" xfId="0" applyFont="1" applyFill="1"/>
    <xf numFmtId="0" fontId="33" fillId="4" borderId="0" xfId="0" applyFont="1" applyFill="1" applyAlignment="1">
      <alignment vertical="center"/>
    </xf>
    <xf numFmtId="0" fontId="21" fillId="4" borderId="0" xfId="0" applyFont="1" applyFill="1"/>
    <xf numFmtId="0" fontId="24" fillId="4" borderId="0" xfId="0" applyFont="1" applyFill="1"/>
    <xf numFmtId="0" fontId="33" fillId="4" borderId="0" xfId="0" applyFont="1" applyFill="1"/>
    <xf numFmtId="0" fontId="35" fillId="3" borderId="0" xfId="0" applyFont="1" applyFill="1" applyAlignment="1">
      <alignment horizontal="left" wrapText="1" indent="1"/>
    </xf>
    <xf numFmtId="0" fontId="37" fillId="3" borderId="0" xfId="0" applyFont="1" applyFill="1"/>
    <xf numFmtId="0" fontId="24" fillId="3" borderId="0" xfId="0" applyFont="1" applyFill="1"/>
    <xf numFmtId="0" fontId="28" fillId="0" borderId="0" xfId="0" applyFont="1"/>
    <xf numFmtId="0" fontId="0" fillId="0" borderId="0" xfId="0" quotePrefix="1"/>
    <xf numFmtId="0" fontId="19" fillId="0" borderId="0" xfId="0" applyFont="1" applyProtection="1"/>
    <xf numFmtId="0" fontId="41" fillId="0" borderId="5" xfId="0" applyFont="1" applyBorder="1" applyAlignment="1" applyProtection="1">
      <protection hidden="1"/>
    </xf>
    <xf numFmtId="0" fontId="42" fillId="0" borderId="2" xfId="0" applyFont="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0" fontId="42" fillId="0" borderId="4" xfId="0" applyFont="1" applyBorder="1" applyAlignment="1" applyProtection="1">
      <alignment horizontal="center" vertical="center"/>
      <protection hidden="1"/>
    </xf>
    <xf numFmtId="0" fontId="34" fillId="3" borderId="0" xfId="0" applyFont="1" applyFill="1" applyAlignment="1">
      <alignment horizontal="right" vertical="top" wrapText="1" indent="1"/>
    </xf>
    <xf numFmtId="0" fontId="34" fillId="3" borderId="0" xfId="0" applyFont="1" applyFill="1" applyAlignment="1">
      <alignment horizontal="right" wrapText="1" indent="1"/>
    </xf>
    <xf numFmtId="0" fontId="44" fillId="0" borderId="1" xfId="0" applyFont="1" applyBorder="1" applyAlignment="1" applyProtection="1">
      <alignment horizontal="center" vertical="center"/>
      <protection hidden="1"/>
    </xf>
    <xf numFmtId="0" fontId="19" fillId="0" borderId="0" xfId="0" applyFont="1" applyFill="1"/>
    <xf numFmtId="0" fontId="19" fillId="6" borderId="0" xfId="0" applyFont="1" applyFill="1"/>
    <xf numFmtId="0" fontId="24" fillId="6" borderId="0" xfId="0" applyFont="1" applyFill="1"/>
    <xf numFmtId="0" fontId="19" fillId="3" borderId="0" xfId="0" applyFont="1" applyFill="1" applyAlignment="1"/>
    <xf numFmtId="0" fontId="38" fillId="3" borderId="23" xfId="0" applyFont="1" applyFill="1" applyBorder="1" applyAlignment="1" applyProtection="1">
      <alignment horizontal="center" vertical="center" wrapText="1"/>
      <protection locked="0"/>
    </xf>
    <xf numFmtId="0" fontId="34" fillId="3" borderId="0" xfId="0" quotePrefix="1" applyFont="1" applyFill="1" applyAlignment="1">
      <alignment horizontal="left" vertical="center" wrapText="1" indent="7"/>
    </xf>
    <xf numFmtId="0" fontId="34" fillId="3" borderId="0" xfId="0" applyFont="1" applyFill="1" applyAlignment="1">
      <alignment horizontal="left" vertical="center" wrapText="1"/>
    </xf>
    <xf numFmtId="0" fontId="34" fillId="3" borderId="0" xfId="0" applyFont="1" applyFill="1" applyAlignment="1">
      <alignment horizontal="left" vertical="top" wrapText="1"/>
    </xf>
    <xf numFmtId="0" fontId="45" fillId="3" borderId="0" xfId="0" applyFont="1" applyFill="1"/>
    <xf numFmtId="0" fontId="34" fillId="6" borderId="0" xfId="0" applyFont="1" applyFill="1" applyAlignment="1">
      <alignment horizontal="left" wrapText="1"/>
    </xf>
    <xf numFmtId="0" fontId="34" fillId="6" borderId="0" xfId="0" applyFont="1" applyFill="1" applyAlignment="1">
      <alignment horizontal="left" vertical="top" wrapText="1"/>
    </xf>
    <xf numFmtId="0" fontId="34" fillId="6" borderId="0" xfId="0" applyFont="1" applyFill="1" applyAlignment="1">
      <alignment vertical="center" wrapText="1"/>
    </xf>
    <xf numFmtId="0" fontId="45" fillId="3" borderId="0" xfId="0" applyFont="1" applyFill="1" applyAlignment="1">
      <alignment vertical="top"/>
    </xf>
    <xf numFmtId="0" fontId="28" fillId="0" borderId="0" xfId="0" applyFont="1" applyAlignment="1"/>
    <xf numFmtId="0" fontId="19" fillId="7" borderId="0" xfId="0" applyFont="1" applyFill="1"/>
    <xf numFmtId="0" fontId="34" fillId="3" borderId="23" xfId="0" applyFont="1" applyFill="1" applyBorder="1" applyAlignment="1" applyProtection="1">
      <alignment vertical="center"/>
      <protection locked="0"/>
    </xf>
    <xf numFmtId="0" fontId="7" fillId="0" borderId="0" xfId="0" applyFont="1" applyAlignment="1" applyProtection="1">
      <alignment vertical="center"/>
      <protection hidden="1"/>
    </xf>
    <xf numFmtId="0" fontId="5" fillId="0" borderId="0" xfId="0" applyFont="1" applyBorder="1" applyAlignment="1" applyProtection="1">
      <alignment horizontal="right"/>
      <protection hidden="1"/>
    </xf>
    <xf numFmtId="0" fontId="6" fillId="0" borderId="10" xfId="0" applyFont="1" applyBorder="1" applyProtection="1">
      <protection hidden="1"/>
    </xf>
    <xf numFmtId="0" fontId="7" fillId="0" borderId="10" xfId="0" applyFont="1" applyBorder="1" applyProtection="1">
      <protection hidden="1"/>
    </xf>
    <xf numFmtId="0" fontId="32" fillId="3" borderId="0" xfId="0" applyFont="1" applyFill="1" applyBorder="1" applyAlignment="1">
      <alignment horizontal="left" wrapText="1" indent="1"/>
    </xf>
    <xf numFmtId="0" fontId="47" fillId="3" borderId="0" xfId="0" applyFont="1" applyFill="1" applyBorder="1" applyAlignment="1">
      <alignment horizontal="left" wrapText="1" indent="2"/>
    </xf>
    <xf numFmtId="0" fontId="26" fillId="6" borderId="27" xfId="0" applyFont="1" applyFill="1" applyBorder="1" applyAlignment="1">
      <alignment wrapText="1"/>
    </xf>
    <xf numFmtId="0" fontId="47" fillId="6" borderId="0" xfId="0" applyFont="1" applyFill="1" applyAlignment="1">
      <alignment horizontal="left" wrapText="1" indent="2"/>
    </xf>
    <xf numFmtId="0" fontId="26" fillId="6" borderId="27" xfId="0" applyFont="1" applyFill="1" applyBorder="1" applyAlignment="1">
      <alignment horizontal="left" wrapText="1"/>
    </xf>
    <xf numFmtId="0" fontId="21" fillId="4" borderId="0" xfId="0" applyFont="1" applyFill="1" applyProtection="1"/>
    <xf numFmtId="0" fontId="19" fillId="4" borderId="0" xfId="0" applyFont="1" applyFill="1" applyProtection="1"/>
    <xf numFmtId="0" fontId="19" fillId="5" borderId="0" xfId="0" applyFont="1" applyFill="1" applyProtection="1"/>
    <xf numFmtId="0" fontId="19" fillId="6" borderId="0" xfId="0" applyFont="1" applyFill="1" applyProtection="1"/>
    <xf numFmtId="0" fontId="39" fillId="6" borderId="0" xfId="0" applyFont="1" applyFill="1" applyAlignment="1" applyProtection="1">
      <alignment horizontal="center"/>
    </xf>
    <xf numFmtId="0" fontId="37" fillId="6" borderId="0" xfId="0" applyFont="1" applyFill="1"/>
    <xf numFmtId="0" fontId="20" fillId="4" borderId="0" xfId="0" applyFont="1" applyFill="1"/>
    <xf numFmtId="0" fontId="19" fillId="4" borderId="0" xfId="0" applyFont="1" applyFill="1" applyProtection="1">
      <protection locked="0" hidden="1"/>
    </xf>
    <xf numFmtId="0" fontId="19" fillId="0" borderId="0" xfId="0" applyFont="1" applyAlignment="1"/>
    <xf numFmtId="9" fontId="34" fillId="3" borderId="23" xfId="2" applyFont="1" applyFill="1" applyBorder="1" applyAlignment="1" applyProtection="1">
      <alignment horizontal="center" vertical="center"/>
      <protection locked="0"/>
    </xf>
    <xf numFmtId="0" fontId="34" fillId="3" borderId="0" xfId="0" applyFont="1" applyFill="1" applyAlignment="1" applyProtection="1">
      <alignment horizontal="left" wrapText="1"/>
      <protection hidden="1"/>
    </xf>
    <xf numFmtId="0" fontId="23" fillId="6" borderId="0" xfId="0" applyFont="1" applyFill="1" applyProtection="1">
      <protection hidden="1"/>
    </xf>
    <xf numFmtId="0" fontId="23" fillId="3" borderId="0" xfId="0" applyFont="1" applyFill="1" applyProtection="1">
      <protection hidden="1"/>
    </xf>
    <xf numFmtId="0" fontId="34" fillId="6" borderId="0" xfId="0" applyFont="1" applyFill="1" applyAlignment="1" applyProtection="1">
      <alignment horizontal="left" wrapText="1"/>
      <protection hidden="1"/>
    </xf>
    <xf numFmtId="0" fontId="35" fillId="3" borderId="0" xfId="0" applyFont="1" applyFill="1" applyAlignment="1" applyProtection="1">
      <alignment horizontal="left" wrapText="1" indent="1"/>
      <protection hidden="1"/>
    </xf>
    <xf numFmtId="0" fontId="37" fillId="3" borderId="0" xfId="0" applyFont="1" applyFill="1" applyProtection="1">
      <protection hidden="1"/>
    </xf>
    <xf numFmtId="0" fontId="34" fillId="6" borderId="0" xfId="0" applyFont="1" applyFill="1" applyAlignment="1" applyProtection="1">
      <alignment horizontal="left" vertical="top" wrapText="1"/>
      <protection hidden="1"/>
    </xf>
    <xf numFmtId="0" fontId="17" fillId="4" borderId="0" xfId="0" applyFont="1" applyFill="1" applyAlignment="1">
      <alignment horizontal="left"/>
    </xf>
    <xf numFmtId="0" fontId="34" fillId="3" borderId="0" xfId="0" applyFont="1" applyFill="1" applyBorder="1" applyAlignment="1" applyProtection="1">
      <alignment vertical="center" wrapText="1"/>
      <protection locked="0"/>
    </xf>
    <xf numFmtId="0" fontId="53" fillId="0" borderId="0" xfId="0" applyFont="1"/>
    <xf numFmtId="0" fontId="51" fillId="2" borderId="0" xfId="0" applyFont="1" applyFill="1"/>
    <xf numFmtId="0" fontId="5" fillId="0" borderId="0" xfId="0" applyFont="1"/>
    <xf numFmtId="0" fontId="5" fillId="0" borderId="0" xfId="0" applyFont="1" applyBorder="1"/>
    <xf numFmtId="0" fontId="16" fillId="0" borderId="0" xfId="0" applyFont="1" applyAlignment="1">
      <alignment horizontal="left" indent="1"/>
    </xf>
    <xf numFmtId="0" fontId="53" fillId="0" borderId="0" xfId="0" applyFont="1" applyAlignment="1">
      <alignment horizontal="right"/>
    </xf>
    <xf numFmtId="0" fontId="3" fillId="0" borderId="0" xfId="0" applyFont="1" applyAlignment="1">
      <alignment horizontal="right"/>
    </xf>
    <xf numFmtId="0" fontId="52" fillId="0" borderId="0" xfId="0" applyFont="1" applyAlignment="1">
      <alignment vertical="center"/>
    </xf>
    <xf numFmtId="14" fontId="34" fillId="3" borderId="23" xfId="0" applyNumberFormat="1" applyFont="1" applyFill="1" applyBorder="1" applyAlignment="1" applyProtection="1">
      <alignment horizontal="left" vertical="center" wrapText="1"/>
      <protection locked="0"/>
    </xf>
    <xf numFmtId="0" fontId="54" fillId="0" borderId="9" xfId="0" applyFont="1" applyBorder="1" applyProtection="1">
      <protection hidden="1"/>
    </xf>
    <xf numFmtId="0" fontId="54" fillId="0" borderId="9" xfId="0" applyFont="1" applyBorder="1" applyAlignment="1" applyProtection="1">
      <alignment horizontal="left"/>
      <protection hidden="1"/>
    </xf>
    <xf numFmtId="14" fontId="54" fillId="0" borderId="9" xfId="0" applyNumberFormat="1" applyFont="1" applyBorder="1" applyAlignment="1" applyProtection="1">
      <alignment horizontal="left"/>
      <protection hidden="1"/>
    </xf>
    <xf numFmtId="0" fontId="17" fillId="4" borderId="0" xfId="0" applyFont="1" applyFill="1" applyAlignment="1">
      <alignment horizontal="left"/>
    </xf>
    <xf numFmtId="0" fontId="39" fillId="4" borderId="0" xfId="0" applyFont="1" applyFill="1" applyAlignment="1" applyProtection="1">
      <alignment horizontal="center"/>
    </xf>
    <xf numFmtId="0" fontId="26" fillId="3" borderId="23" xfId="0" applyFont="1" applyFill="1" applyBorder="1" applyAlignment="1" applyProtection="1">
      <alignment vertical="center"/>
      <protection locked="0"/>
    </xf>
    <xf numFmtId="0" fontId="42" fillId="0" borderId="3" xfId="0" applyFont="1" applyBorder="1" applyAlignment="1" applyProtection="1">
      <alignment horizontal="center" vertical="center"/>
      <protection hidden="1"/>
    </xf>
    <xf numFmtId="0" fontId="17" fillId="4" borderId="0" xfId="0" applyFont="1" applyFill="1" applyAlignment="1">
      <alignment horizontal="left"/>
    </xf>
    <xf numFmtId="0" fontId="34" fillId="3" borderId="0" xfId="0" applyFont="1" applyFill="1" applyAlignment="1">
      <alignment wrapText="1"/>
    </xf>
    <xf numFmtId="0" fontId="26" fillId="3" borderId="23" xfId="0" applyFont="1" applyFill="1" applyBorder="1" applyAlignment="1" applyProtection="1">
      <alignment vertical="center"/>
      <protection locked="0"/>
    </xf>
    <xf numFmtId="0" fontId="42" fillId="0" borderId="3" xfId="0" applyFont="1" applyBorder="1" applyAlignment="1" applyProtection="1">
      <alignment horizontal="center" vertical="center"/>
      <protection hidden="1"/>
    </xf>
    <xf numFmtId="0" fontId="26" fillId="0" borderId="23" xfId="0" applyFont="1" applyBorder="1" applyAlignment="1" applyProtection="1">
      <alignment horizontal="left" vertical="center"/>
      <protection locked="0"/>
    </xf>
    <xf numFmtId="0" fontId="35" fillId="3" borderId="0" xfId="0" applyFont="1" applyFill="1" applyAlignment="1">
      <alignment horizontal="left" vertical="center" wrapText="1" indent="1"/>
    </xf>
    <xf numFmtId="0" fontId="19" fillId="3" borderId="0" xfId="0" applyFont="1" applyFill="1" applyAlignment="1">
      <alignment vertical="center"/>
    </xf>
    <xf numFmtId="0" fontId="26" fillId="3" borderId="23" xfId="0" applyFont="1" applyFill="1" applyBorder="1" applyAlignment="1" applyProtection="1">
      <alignment horizontal="center" vertical="center"/>
      <protection locked="0"/>
    </xf>
    <xf numFmtId="0" fontId="19" fillId="8" borderId="0" xfId="0" applyFont="1" applyFill="1"/>
    <xf numFmtId="0" fontId="42" fillId="0" borderId="2" xfId="0" applyFont="1" applyFill="1" applyBorder="1" applyAlignment="1" applyProtection="1">
      <alignment horizontal="center" vertical="center"/>
      <protection hidden="1"/>
    </xf>
    <xf numFmtId="0" fontId="42" fillId="0" borderId="4" xfId="0" applyFont="1" applyFill="1" applyBorder="1" applyAlignment="1" applyProtection="1">
      <alignment horizontal="center" vertical="center"/>
      <protection hidden="1"/>
    </xf>
    <xf numFmtId="0" fontId="4" fillId="0" borderId="0" xfId="0" applyFont="1" applyFill="1" applyAlignment="1" applyProtection="1">
      <alignment horizontal="left" vertical="top" wrapText="1"/>
      <protection hidden="1"/>
    </xf>
    <xf numFmtId="0" fontId="20" fillId="3" borderId="0" xfId="0" applyFont="1" applyFill="1" applyBorder="1" applyAlignment="1">
      <alignment wrapText="1"/>
    </xf>
    <xf numFmtId="0" fontId="34" fillId="3" borderId="0" xfId="0" applyFont="1" applyFill="1" applyBorder="1" applyAlignment="1">
      <alignment wrapText="1"/>
    </xf>
    <xf numFmtId="0" fontId="36" fillId="3" borderId="0" xfId="0" applyFont="1" applyFill="1" applyBorder="1" applyAlignment="1" applyProtection="1">
      <alignment horizontal="center" wrapText="1"/>
      <protection locked="0"/>
    </xf>
    <xf numFmtId="14" fontId="34" fillId="3" borderId="0" xfId="0" applyNumberFormat="1" applyFont="1" applyFill="1" applyBorder="1" applyAlignment="1" applyProtection="1">
      <alignment vertical="center" wrapText="1"/>
      <protection locked="0"/>
    </xf>
    <xf numFmtId="0" fontId="55" fillId="3" borderId="0" xfId="0" applyFont="1" applyFill="1" applyBorder="1" applyAlignment="1" applyProtection="1">
      <alignment horizontal="center" vertical="center" wrapText="1"/>
      <protection locked="0"/>
    </xf>
    <xf numFmtId="0" fontId="55" fillId="3" borderId="0" xfId="0" applyFont="1" applyFill="1" applyBorder="1" applyAlignment="1">
      <alignment horizontal="center" vertical="center" wrapText="1"/>
    </xf>
    <xf numFmtId="0" fontId="56" fillId="3" borderId="0" xfId="0" applyFont="1" applyFill="1" applyBorder="1" applyAlignment="1">
      <alignment horizontal="center" vertical="center" wrapText="1"/>
    </xf>
    <xf numFmtId="0" fontId="55" fillId="9" borderId="0" xfId="0" applyFont="1" applyFill="1" applyBorder="1" applyAlignment="1">
      <alignment horizontal="center" vertical="center" wrapText="1"/>
    </xf>
    <xf numFmtId="0" fontId="55" fillId="9" borderId="0" xfId="0" applyFont="1" applyFill="1" applyBorder="1" applyAlignment="1" applyProtection="1">
      <alignment horizontal="center" vertical="center" wrapText="1"/>
      <protection locked="0"/>
    </xf>
    <xf numFmtId="0" fontId="34" fillId="3" borderId="0" xfId="0" applyFont="1" applyFill="1" applyBorder="1" applyAlignment="1" applyProtection="1">
      <alignment vertical="center" wrapText="1"/>
      <protection hidden="1"/>
    </xf>
    <xf numFmtId="0" fontId="34" fillId="3" borderId="0" xfId="0" applyFont="1" applyFill="1" applyBorder="1" applyAlignment="1" applyProtection="1">
      <alignment vertical="center"/>
      <protection hidden="1"/>
    </xf>
    <xf numFmtId="0" fontId="20" fillId="3" borderId="0" xfId="0" applyFont="1" applyFill="1" applyProtection="1">
      <protection hidden="1"/>
    </xf>
    <xf numFmtId="0" fontId="34" fillId="3" borderId="0" xfId="0" applyFont="1" applyFill="1" applyAlignment="1" applyProtection="1">
      <alignment horizontal="left" wrapText="1" indent="1"/>
      <protection hidden="1"/>
    </xf>
    <xf numFmtId="0" fontId="53" fillId="3" borderId="0" xfId="0" applyFont="1" applyFill="1" applyBorder="1" applyAlignment="1" applyProtection="1">
      <alignment wrapText="1"/>
      <protection hidden="1"/>
    </xf>
    <xf numFmtId="0" fontId="20" fillId="3" borderId="0" xfId="0" applyFont="1" applyFill="1" applyBorder="1" applyAlignment="1" applyProtection="1">
      <alignment wrapText="1"/>
      <protection hidden="1"/>
    </xf>
    <xf numFmtId="0" fontId="20" fillId="3" borderId="0" xfId="0" applyFont="1" applyFill="1" applyAlignment="1" applyProtection="1">
      <alignment wrapText="1"/>
      <protection hidden="1"/>
    </xf>
    <xf numFmtId="0" fontId="34" fillId="3" borderId="0" xfId="0" applyFont="1" applyFill="1" applyBorder="1" applyAlignment="1" applyProtection="1">
      <alignment horizontal="left" wrapText="1" indent="1"/>
      <protection hidden="1"/>
    </xf>
    <xf numFmtId="0" fontId="35" fillId="3" borderId="0" xfId="0" applyFont="1" applyFill="1" applyBorder="1" applyAlignment="1" applyProtection="1">
      <alignment horizontal="left" wrapText="1" indent="1"/>
      <protection hidden="1"/>
    </xf>
    <xf numFmtId="0" fontId="34" fillId="3" borderId="0" xfId="0" applyFont="1" applyFill="1" applyBorder="1" applyAlignment="1" applyProtection="1">
      <alignment horizontal="left" vertical="top" wrapText="1" indent="1"/>
      <protection hidden="1"/>
    </xf>
    <xf numFmtId="0" fontId="34" fillId="3" borderId="23" xfId="0" applyFont="1" applyFill="1" applyBorder="1" applyAlignment="1" applyProtection="1">
      <alignment horizontal="center" wrapText="1"/>
      <protection locked="0"/>
    </xf>
    <xf numFmtId="0" fontId="59" fillId="4" borderId="0" xfId="0" applyFont="1" applyFill="1" applyAlignment="1"/>
    <xf numFmtId="0" fontId="54" fillId="4" borderId="0" xfId="0" applyFont="1" applyFill="1" applyAlignment="1">
      <alignment vertical="center"/>
    </xf>
    <xf numFmtId="0" fontId="54" fillId="4" borderId="0" xfId="0" applyFont="1" applyFill="1" applyAlignment="1">
      <alignment vertical="center"/>
    </xf>
    <xf numFmtId="0" fontId="54" fillId="3" borderId="0" xfId="0" applyFont="1" applyFill="1"/>
    <xf numFmtId="0" fontId="34" fillId="3" borderId="0" xfId="0" applyFont="1" applyFill="1" applyAlignment="1">
      <alignment horizontal="left" vertical="center" wrapText="1" indent="1"/>
    </xf>
    <xf numFmtId="0" fontId="23" fillId="4" borderId="0" xfId="0" applyFont="1" applyFill="1"/>
    <xf numFmtId="0" fontId="34" fillId="3" borderId="0" xfId="0" applyFont="1" applyFill="1" applyBorder="1" applyAlignment="1" applyProtection="1">
      <alignment vertical="center" wrapText="1"/>
      <protection hidden="1"/>
    </xf>
    <xf numFmtId="0" fontId="34" fillId="3" borderId="0" xfId="0" applyFont="1" applyFill="1" applyBorder="1" applyAlignment="1" applyProtection="1">
      <alignment horizontal="center" vertical="center" wrapText="1"/>
      <protection hidden="1"/>
    </xf>
    <xf numFmtId="0" fontId="34" fillId="3" borderId="23" xfId="0" applyFont="1" applyFill="1" applyBorder="1" applyAlignment="1" applyProtection="1">
      <alignment horizontal="center" vertical="center" wrapText="1"/>
      <protection locked="0"/>
    </xf>
    <xf numFmtId="0" fontId="34" fillId="3" borderId="24" xfId="0" applyFont="1" applyFill="1" applyBorder="1" applyAlignment="1" applyProtection="1">
      <alignment horizontal="center" vertical="center" wrapText="1"/>
      <protection locked="0"/>
    </xf>
    <xf numFmtId="0" fontId="34" fillId="3" borderId="0" xfId="0" applyFont="1" applyFill="1" applyBorder="1" applyAlignment="1" applyProtection="1">
      <alignment horizontal="center" vertical="center" wrapText="1"/>
      <protection hidden="1"/>
    </xf>
    <xf numFmtId="14" fontId="64" fillId="3" borderId="0" xfId="0" applyNumberFormat="1" applyFont="1" applyFill="1" applyBorder="1" applyAlignment="1" applyProtection="1">
      <alignment horizontal="left" vertical="center" wrapText="1"/>
      <protection hidden="1"/>
    </xf>
    <xf numFmtId="0" fontId="34" fillId="3" borderId="0" xfId="0" applyFont="1" applyFill="1" applyAlignment="1" applyProtection="1">
      <alignment horizontal="left" vertical="center"/>
      <protection hidden="1"/>
    </xf>
    <xf numFmtId="0" fontId="34" fillId="3" borderId="0" xfId="0" applyFont="1" applyFill="1" applyBorder="1" applyAlignment="1" applyProtection="1">
      <alignment horizontal="left" vertical="top" wrapText="1"/>
      <protection hidden="1"/>
    </xf>
    <xf numFmtId="0" fontId="34" fillId="3" borderId="0" xfId="0" applyFont="1" applyFill="1" applyBorder="1" applyAlignment="1" applyProtection="1">
      <alignment horizontal="left" vertical="center" wrapText="1"/>
      <protection hidden="1"/>
    </xf>
    <xf numFmtId="14" fontId="34" fillId="3" borderId="0" xfId="0" applyNumberFormat="1" applyFont="1" applyFill="1" applyBorder="1" applyAlignment="1" applyProtection="1">
      <alignment horizontal="center" vertical="center" wrapText="1"/>
      <protection hidden="1"/>
    </xf>
    <xf numFmtId="14" fontId="64" fillId="3" borderId="0" xfId="0" applyNumberFormat="1" applyFont="1" applyFill="1" applyBorder="1" applyAlignment="1" applyProtection="1">
      <alignment horizontal="center" vertical="center" wrapText="1"/>
      <protection hidden="1"/>
    </xf>
    <xf numFmtId="0" fontId="19" fillId="4" borderId="0" xfId="0" applyFont="1" applyFill="1" applyProtection="1">
      <protection hidden="1"/>
    </xf>
    <xf numFmtId="0" fontId="21" fillId="4" borderId="0" xfId="0" applyFont="1" applyFill="1" applyProtection="1">
      <protection hidden="1"/>
    </xf>
    <xf numFmtId="0" fontId="33" fillId="4" borderId="0" xfId="0" applyFont="1" applyFill="1" applyAlignment="1" applyProtection="1">
      <protection hidden="1"/>
    </xf>
    <xf numFmtId="0" fontId="24" fillId="4" borderId="0" xfId="0" applyFont="1" applyFill="1" applyProtection="1">
      <protection hidden="1"/>
    </xf>
    <xf numFmtId="0" fontId="33" fillId="4" borderId="0" xfId="0" applyFont="1" applyFill="1" applyProtection="1">
      <protection hidden="1"/>
    </xf>
    <xf numFmtId="0" fontId="19" fillId="0" borderId="0" xfId="0" applyFont="1" applyProtection="1">
      <protection hidden="1"/>
    </xf>
    <xf numFmtId="0" fontId="54" fillId="4" borderId="0" xfId="0" applyFont="1" applyFill="1" applyAlignment="1" applyProtection="1">
      <alignment vertical="center"/>
      <protection hidden="1"/>
    </xf>
    <xf numFmtId="0" fontId="17" fillId="4" borderId="0" xfId="0" applyFont="1" applyFill="1" applyAlignment="1" applyProtection="1">
      <alignment horizontal="left"/>
      <protection hidden="1"/>
    </xf>
    <xf numFmtId="0" fontId="19" fillId="5" borderId="0" xfId="0" applyFont="1" applyFill="1" applyProtection="1">
      <protection hidden="1"/>
    </xf>
    <xf numFmtId="0" fontId="19" fillId="3" borderId="0" xfId="0" applyFont="1" applyFill="1" applyAlignment="1" applyProtection="1">
      <alignment vertical="center"/>
      <protection hidden="1"/>
    </xf>
    <xf numFmtId="0" fontId="19" fillId="3" borderId="0" xfId="0" applyFont="1" applyFill="1" applyProtection="1">
      <protection hidden="1"/>
    </xf>
    <xf numFmtId="0" fontId="45" fillId="3" borderId="0" xfId="0" applyFont="1" applyFill="1" applyAlignment="1" applyProtection="1">
      <alignment vertical="center"/>
      <protection hidden="1"/>
    </xf>
    <xf numFmtId="0" fontId="24" fillId="3" borderId="0" xfId="0" applyFont="1" applyFill="1" applyAlignment="1" applyProtection="1">
      <alignment vertical="center"/>
      <protection hidden="1"/>
    </xf>
    <xf numFmtId="0" fontId="23" fillId="3" borderId="0" xfId="0" applyFont="1" applyFill="1" applyAlignment="1" applyProtection="1">
      <alignment vertical="center"/>
      <protection hidden="1"/>
    </xf>
    <xf numFmtId="0" fontId="34" fillId="3" borderId="0" xfId="0" applyFont="1" applyFill="1" applyAlignment="1" applyProtection="1">
      <alignment vertical="center"/>
      <protection hidden="1"/>
    </xf>
    <xf numFmtId="0" fontId="34" fillId="3" borderId="0" xfId="0" applyFont="1" applyFill="1" applyProtection="1">
      <protection hidden="1"/>
    </xf>
    <xf numFmtId="0" fontId="64" fillId="3" borderId="0" xfId="0" applyFont="1" applyFill="1" applyAlignment="1" applyProtection="1">
      <alignment horizontal="center"/>
      <protection hidden="1"/>
    </xf>
    <xf numFmtId="0" fontId="35" fillId="3" borderId="0" xfId="0" applyFont="1" applyFill="1" applyAlignment="1" applyProtection="1">
      <alignment horizontal="left" vertical="center"/>
      <protection hidden="1"/>
    </xf>
    <xf numFmtId="0" fontId="20" fillId="3" borderId="0" xfId="0" applyFont="1" applyFill="1" applyAlignment="1" applyProtection="1">
      <alignment horizontal="center" wrapText="1"/>
      <protection hidden="1"/>
    </xf>
    <xf numFmtId="0" fontId="34" fillId="3" borderId="33" xfId="0" applyFont="1" applyFill="1" applyBorder="1" applyAlignment="1" applyProtection="1">
      <alignment vertical="center" wrapText="1"/>
      <protection hidden="1"/>
    </xf>
    <xf numFmtId="0" fontId="19" fillId="4" borderId="0" xfId="0" applyFont="1" applyFill="1" applyAlignment="1" applyProtection="1">
      <alignment vertical="center"/>
      <protection hidden="1"/>
    </xf>
    <xf numFmtId="0" fontId="19" fillId="10" borderId="0" xfId="0" applyFont="1" applyFill="1" applyProtection="1">
      <protection hidden="1"/>
    </xf>
    <xf numFmtId="0" fontId="19" fillId="10" borderId="0" xfId="0" applyFont="1" applyFill="1" applyAlignment="1" applyProtection="1">
      <alignment vertical="center"/>
      <protection hidden="1"/>
    </xf>
    <xf numFmtId="0" fontId="24" fillId="10" borderId="0" xfId="0" applyFont="1" applyFill="1" applyProtection="1">
      <protection hidden="1"/>
    </xf>
    <xf numFmtId="0" fontId="24" fillId="3" borderId="0" xfId="0" applyFont="1" applyFill="1" applyProtection="1">
      <protection hidden="1"/>
    </xf>
    <xf numFmtId="0" fontId="26" fillId="3" borderId="0" xfId="0" applyFont="1" applyFill="1" applyProtection="1">
      <protection hidden="1"/>
    </xf>
    <xf numFmtId="3" fontId="34" fillId="3" borderId="23" xfId="0" applyNumberFormat="1" applyFont="1" applyFill="1" applyBorder="1" applyAlignment="1" applyProtection="1">
      <alignment horizontal="center" vertical="center" wrapText="1"/>
      <protection locked="0"/>
    </xf>
    <xf numFmtId="0" fontId="72" fillId="0" borderId="0" xfId="0" applyFont="1" applyProtection="1">
      <protection hidden="1"/>
    </xf>
    <xf numFmtId="49" fontId="34" fillId="3" borderId="23" xfId="0" applyNumberFormat="1" applyFont="1" applyFill="1" applyBorder="1" applyAlignment="1" applyProtection="1">
      <alignment horizontal="center" vertical="center" wrapText="1"/>
      <protection locked="0"/>
    </xf>
    <xf numFmtId="0" fontId="19" fillId="8" borderId="0" xfId="0" applyFont="1" applyFill="1" applyProtection="1">
      <protection hidden="1"/>
    </xf>
    <xf numFmtId="0" fontId="34" fillId="3" borderId="0" xfId="0" applyNumberFormat="1" applyFont="1" applyFill="1" applyBorder="1" applyAlignment="1" applyProtection="1">
      <alignment horizontal="center" vertical="center" wrapText="1"/>
      <protection hidden="1"/>
    </xf>
    <xf numFmtId="0" fontId="26" fillId="0" borderId="0" xfId="0" applyFont="1" applyProtection="1">
      <protection hidden="1"/>
    </xf>
    <xf numFmtId="0" fontId="0" fillId="0" borderId="0" xfId="0" applyProtection="1">
      <protection hidden="1"/>
    </xf>
    <xf numFmtId="0" fontId="26" fillId="0" borderId="0" xfId="0" applyFont="1" applyAlignment="1" applyProtection="1">
      <alignment vertical="center"/>
      <protection hidden="1"/>
    </xf>
    <xf numFmtId="0" fontId="0" fillId="0" borderId="0" xfId="0" applyAlignment="1" applyProtection="1">
      <alignment vertical="center"/>
      <protection hidden="1"/>
    </xf>
    <xf numFmtId="0" fontId="74" fillId="0" borderId="0" xfId="0" applyFont="1" applyBorder="1" applyProtection="1">
      <protection hidden="1"/>
    </xf>
    <xf numFmtId="0" fontId="0" fillId="0" borderId="35" xfId="0" applyBorder="1" applyProtection="1">
      <protection hidden="1"/>
    </xf>
    <xf numFmtId="0" fontId="0" fillId="0" borderId="36" xfId="0" applyBorder="1" applyProtection="1">
      <protection hidden="1"/>
    </xf>
    <xf numFmtId="0" fontId="0" fillId="0" borderId="37" xfId="0" applyBorder="1" applyProtection="1">
      <protection hidden="1"/>
    </xf>
    <xf numFmtId="0" fontId="69" fillId="0" borderId="0" xfId="0" applyFont="1" applyAlignment="1" applyProtection="1">
      <alignment horizontal="right" vertical="center"/>
      <protection hidden="1"/>
    </xf>
    <xf numFmtId="0" fontId="69" fillId="0" borderId="38" xfId="0" applyFont="1" applyBorder="1" applyAlignment="1" applyProtection="1">
      <alignment vertical="center"/>
      <protection hidden="1"/>
    </xf>
    <xf numFmtId="0" fontId="70" fillId="0" borderId="34" xfId="0" applyFont="1" applyBorder="1" applyAlignment="1" applyProtection="1">
      <alignment vertical="center"/>
      <protection hidden="1"/>
    </xf>
    <xf numFmtId="0" fontId="69" fillId="0" borderId="39" xfId="0" applyFont="1" applyBorder="1" applyAlignment="1" applyProtection="1">
      <alignment vertical="center"/>
      <protection hidden="1"/>
    </xf>
    <xf numFmtId="0" fontId="69" fillId="0" borderId="40" xfId="0" applyFont="1" applyBorder="1" applyAlignment="1" applyProtection="1">
      <alignment vertical="center"/>
      <protection hidden="1"/>
    </xf>
    <xf numFmtId="0" fontId="69" fillId="0" borderId="41" xfId="0" applyFont="1" applyBorder="1" applyAlignment="1" applyProtection="1">
      <alignment vertical="center"/>
      <protection hidden="1"/>
    </xf>
    <xf numFmtId="0" fontId="69" fillId="0" borderId="42" xfId="0" applyFont="1" applyBorder="1" applyAlignment="1" applyProtection="1">
      <alignment vertical="center"/>
      <protection hidden="1"/>
    </xf>
    <xf numFmtId="0" fontId="69" fillId="0" borderId="41" xfId="0" applyFont="1" applyBorder="1" applyProtection="1">
      <protection hidden="1"/>
    </xf>
    <xf numFmtId="0" fontId="69" fillId="0" borderId="35" xfId="0" applyFont="1" applyBorder="1" applyAlignment="1" applyProtection="1">
      <alignment vertical="center"/>
      <protection hidden="1"/>
    </xf>
    <xf numFmtId="0" fontId="69" fillId="0" borderId="36" xfId="0" applyFont="1" applyBorder="1" applyAlignment="1" applyProtection="1">
      <alignment vertical="center"/>
      <protection hidden="1"/>
    </xf>
    <xf numFmtId="0" fontId="69" fillId="0" borderId="37" xfId="0" applyFont="1" applyBorder="1" applyAlignment="1" applyProtection="1">
      <alignment vertical="center"/>
      <protection hidden="1"/>
    </xf>
    <xf numFmtId="0" fontId="69" fillId="0" borderId="36" xfId="0" applyFont="1" applyBorder="1" applyProtection="1">
      <protection hidden="1"/>
    </xf>
    <xf numFmtId="0" fontId="73" fillId="2" borderId="0" xfId="0" applyFont="1" applyFill="1" applyAlignment="1" applyProtection="1">
      <alignment horizontal="center" vertical="center"/>
      <protection hidden="1"/>
    </xf>
    <xf numFmtId="0" fontId="70" fillId="0" borderId="34" xfId="0" applyFont="1" applyFill="1" applyBorder="1" applyAlignment="1" applyProtection="1">
      <alignment vertical="center"/>
      <protection hidden="1"/>
    </xf>
    <xf numFmtId="0" fontId="69" fillId="0" borderId="0" xfId="0" applyFont="1" applyBorder="1" applyAlignment="1" applyProtection="1">
      <alignment vertical="center"/>
      <protection hidden="1"/>
    </xf>
    <xf numFmtId="0" fontId="0" fillId="0" borderId="47" xfId="0" applyBorder="1" applyProtection="1">
      <protection hidden="1"/>
    </xf>
    <xf numFmtId="0" fontId="0" fillId="0" borderId="48" xfId="0" applyBorder="1" applyProtection="1">
      <protection hidden="1"/>
    </xf>
    <xf numFmtId="0" fontId="69" fillId="0" borderId="49" xfId="0" applyFont="1" applyBorder="1" applyAlignment="1" applyProtection="1">
      <alignment vertical="center"/>
      <protection hidden="1"/>
    </xf>
    <xf numFmtId="0" fontId="69" fillId="0" borderId="50" xfId="0" applyFont="1" applyBorder="1" applyProtection="1">
      <protection hidden="1"/>
    </xf>
    <xf numFmtId="0" fontId="69" fillId="0" borderId="51" xfId="0" applyFont="1" applyBorder="1" applyAlignment="1" applyProtection="1">
      <alignment vertical="center"/>
      <protection hidden="1"/>
    </xf>
    <xf numFmtId="0" fontId="69" fillId="0" borderId="52" xfId="0" applyFont="1" applyBorder="1" applyProtection="1">
      <protection hidden="1"/>
    </xf>
    <xf numFmtId="0" fontId="69" fillId="0" borderId="47" xfId="0" applyFont="1" applyBorder="1" applyAlignment="1" applyProtection="1">
      <alignment vertical="center"/>
      <protection hidden="1"/>
    </xf>
    <xf numFmtId="0" fontId="69" fillId="0" borderId="48" xfId="0" applyFont="1" applyBorder="1" applyProtection="1">
      <protection hidden="1"/>
    </xf>
    <xf numFmtId="0" fontId="69" fillId="0" borderId="0" xfId="0" applyFont="1" applyBorder="1" applyProtection="1">
      <protection hidden="1"/>
    </xf>
    <xf numFmtId="0" fontId="0" fillId="0" borderId="50" xfId="0" applyBorder="1" applyProtection="1">
      <protection hidden="1"/>
    </xf>
    <xf numFmtId="0" fontId="0" fillId="0" borderId="0" xfId="0" applyBorder="1" applyProtection="1">
      <protection hidden="1"/>
    </xf>
    <xf numFmtId="0" fontId="26" fillId="0" borderId="46" xfId="0" applyFont="1" applyBorder="1" applyAlignment="1" applyProtection="1">
      <alignment horizontal="center"/>
      <protection hidden="1"/>
    </xf>
    <xf numFmtId="0" fontId="26" fillId="0" borderId="0" xfId="0" applyFont="1" applyAlignment="1" applyProtection="1">
      <protection hidden="1"/>
    </xf>
    <xf numFmtId="0" fontId="19" fillId="4" borderId="0" xfId="0" applyFont="1" applyFill="1" applyAlignment="1">
      <alignment vertical="center"/>
    </xf>
    <xf numFmtId="0" fontId="19" fillId="5" borderId="0" xfId="0" applyFont="1" applyFill="1" applyAlignment="1">
      <alignment vertical="center"/>
    </xf>
    <xf numFmtId="0" fontId="20" fillId="3" borderId="0" xfId="0" applyFont="1" applyFill="1" applyAlignment="1">
      <alignment vertical="center"/>
    </xf>
    <xf numFmtId="0" fontId="20" fillId="4" borderId="0" xfId="0" applyFont="1" applyFill="1" applyAlignment="1">
      <alignment vertical="center"/>
    </xf>
    <xf numFmtId="0" fontId="19" fillId="0" borderId="0" xfId="0" applyFont="1" applyAlignment="1">
      <alignment vertical="center"/>
    </xf>
    <xf numFmtId="49" fontId="34" fillId="3" borderId="0" xfId="0" applyNumberFormat="1" applyFont="1" applyFill="1" applyBorder="1" applyAlignment="1" applyProtection="1">
      <alignment horizontal="right" vertical="center"/>
      <protection hidden="1"/>
    </xf>
    <xf numFmtId="49" fontId="34" fillId="6" borderId="0" xfId="0" applyNumberFormat="1" applyFont="1" applyFill="1" applyBorder="1" applyAlignment="1" applyProtection="1">
      <alignment horizontal="right" vertical="center"/>
      <protection hidden="1"/>
    </xf>
    <xf numFmtId="0" fontId="34" fillId="3" borderId="0" xfId="0" applyNumberFormat="1" applyFont="1" applyFill="1" applyBorder="1" applyAlignment="1" applyProtection="1">
      <alignment horizontal="right" vertical="center"/>
      <protection hidden="1"/>
    </xf>
    <xf numFmtId="0" fontId="34" fillId="6" borderId="0" xfId="0" applyNumberFormat="1" applyFont="1" applyFill="1" applyBorder="1" applyAlignment="1" applyProtection="1">
      <alignment horizontal="right" vertical="center"/>
      <protection hidden="1"/>
    </xf>
    <xf numFmtId="0" fontId="39" fillId="4" borderId="0" xfId="0" applyFont="1" applyFill="1" applyProtection="1">
      <protection hidden="1"/>
    </xf>
    <xf numFmtId="0" fontId="57" fillId="3" borderId="0" xfId="0" applyFont="1" applyFill="1" applyProtection="1">
      <protection hidden="1"/>
    </xf>
    <xf numFmtId="0" fontId="39" fillId="3" borderId="0" xfId="0" applyFont="1" applyFill="1" applyProtection="1">
      <protection hidden="1"/>
    </xf>
    <xf numFmtId="0" fontId="26" fillId="10" borderId="0" xfId="0" applyFont="1" applyFill="1" applyProtection="1">
      <protection hidden="1"/>
    </xf>
    <xf numFmtId="0" fontId="67" fillId="3" borderId="0" xfId="0" applyFont="1" applyFill="1" applyAlignment="1" applyProtection="1">
      <alignment horizontal="center"/>
      <protection hidden="1"/>
    </xf>
    <xf numFmtId="0" fontId="33" fillId="3" borderId="0" xfId="0" applyFont="1" applyFill="1" applyAlignment="1" applyProtection="1">
      <alignment horizontal="center"/>
      <protection hidden="1"/>
    </xf>
    <xf numFmtId="0" fontId="54" fillId="3" borderId="0" xfId="0" applyFont="1" applyFill="1" applyAlignment="1" applyProtection="1">
      <alignment vertical="center" wrapText="1"/>
      <protection hidden="1"/>
    </xf>
    <xf numFmtId="0" fontId="54" fillId="4" borderId="0" xfId="0" applyFont="1" applyFill="1" applyAlignment="1" applyProtection="1">
      <alignment vertical="center" wrapText="1"/>
      <protection hidden="1"/>
    </xf>
    <xf numFmtId="0" fontId="61" fillId="4" borderId="0" xfId="0" applyFont="1" applyFill="1" applyAlignment="1" applyProtection="1">
      <alignment horizontal="left" vertical="center" wrapText="1" indent="1"/>
      <protection hidden="1"/>
    </xf>
    <xf numFmtId="0" fontId="61" fillId="10" borderId="0" xfId="0" applyFont="1" applyFill="1" applyAlignment="1" applyProtection="1">
      <alignment horizontal="left" vertical="center" wrapText="1" indent="1"/>
      <protection hidden="1"/>
    </xf>
    <xf numFmtId="0" fontId="46" fillId="4" borderId="0" xfId="0" applyFont="1" applyFill="1" applyAlignment="1" applyProtection="1">
      <alignment vertical="center"/>
      <protection hidden="1"/>
    </xf>
    <xf numFmtId="0" fontId="34" fillId="3" borderId="0" xfId="0" applyFont="1" applyFill="1" applyBorder="1" applyAlignment="1" applyProtection="1">
      <alignment vertical="center" wrapText="1"/>
      <protection hidden="1"/>
    </xf>
    <xf numFmtId="0" fontId="54" fillId="4" borderId="0" xfId="0" applyFont="1" applyFill="1" applyAlignment="1" applyProtection="1">
      <alignment horizontal="left" vertical="center"/>
      <protection hidden="1"/>
    </xf>
    <xf numFmtId="0" fontId="34" fillId="3" borderId="0" xfId="0" applyFont="1" applyFill="1" applyBorder="1" applyAlignment="1" applyProtection="1">
      <alignment horizontal="left" vertical="center" wrapText="1"/>
      <protection hidden="1"/>
    </xf>
    <xf numFmtId="0" fontId="42" fillId="0" borderId="3" xfId="0" applyFont="1" applyBorder="1" applyAlignment="1" applyProtection="1">
      <alignment horizontal="center" vertical="center"/>
      <protection hidden="1"/>
    </xf>
    <xf numFmtId="0" fontId="39" fillId="4" borderId="0" xfId="0" applyFont="1" applyFill="1" applyAlignment="1" applyProtection="1">
      <alignment horizontal="center"/>
    </xf>
    <xf numFmtId="0" fontId="26" fillId="3" borderId="23" xfId="0" applyFont="1" applyFill="1" applyBorder="1" applyAlignment="1" applyProtection="1">
      <alignment vertical="center"/>
      <protection locked="0"/>
    </xf>
    <xf numFmtId="0" fontId="34" fillId="3" borderId="23" xfId="0" applyFont="1" applyFill="1" applyBorder="1" applyAlignment="1" applyProtection="1">
      <alignment horizontal="left" vertical="center" wrapText="1"/>
      <protection locked="0"/>
    </xf>
    <xf numFmtId="0" fontId="26" fillId="3" borderId="0" xfId="0" applyFont="1" applyFill="1" applyBorder="1" applyAlignment="1" applyProtection="1">
      <protection hidden="1"/>
    </xf>
    <xf numFmtId="0" fontId="34" fillId="3" borderId="0" xfId="0" applyFont="1" applyFill="1" applyBorder="1" applyAlignment="1" applyProtection="1">
      <alignment vertical="center"/>
      <protection hidden="1"/>
    </xf>
    <xf numFmtId="0" fontId="75" fillId="0" borderId="0" xfId="0" applyFont="1"/>
    <xf numFmtId="0" fontId="37" fillId="3" borderId="0" xfId="0" quotePrefix="1" applyFont="1" applyFill="1" applyBorder="1" applyAlignment="1" applyProtection="1">
      <alignment horizontal="center" vertical="center" wrapText="1"/>
      <protection hidden="1"/>
    </xf>
    <xf numFmtId="0" fontId="58" fillId="4" borderId="0" xfId="0" quotePrefix="1" applyFont="1" applyFill="1" applyAlignment="1">
      <alignment horizontal="center" vertical="center"/>
    </xf>
    <xf numFmtId="0" fontId="77" fillId="3" borderId="0" xfId="0" applyFont="1" applyFill="1" applyAlignment="1">
      <alignment horizontal="center" vertical="top"/>
    </xf>
    <xf numFmtId="0" fontId="79" fillId="3" borderId="0" xfId="0" applyFont="1" applyFill="1" applyAlignment="1">
      <alignment horizontal="center" vertical="top" wrapText="1"/>
    </xf>
    <xf numFmtId="0" fontId="77" fillId="3" borderId="0" xfId="0" applyFont="1" applyFill="1" applyAlignment="1">
      <alignment vertical="top"/>
    </xf>
    <xf numFmtId="0" fontId="80" fillId="3" borderId="0" xfId="0" applyFont="1" applyFill="1" applyAlignment="1">
      <alignment vertical="center" wrapText="1"/>
    </xf>
    <xf numFmtId="0" fontId="80" fillId="3" borderId="0" xfId="0" applyFont="1" applyFill="1" applyAlignment="1">
      <alignment vertical="top" wrapText="1"/>
    </xf>
    <xf numFmtId="0" fontId="34" fillId="3" borderId="23" xfId="0" applyFont="1" applyFill="1" applyBorder="1" applyAlignment="1" applyProtection="1">
      <alignment vertical="center" wrapText="1"/>
      <protection locked="0"/>
    </xf>
    <xf numFmtId="0" fontId="34" fillId="3" borderId="31" xfId="0" applyFont="1" applyFill="1" applyBorder="1" applyAlignment="1" applyProtection="1">
      <alignment vertical="center" wrapText="1"/>
      <protection locked="0"/>
    </xf>
    <xf numFmtId="0" fontId="81" fillId="3" borderId="0" xfId="0" applyFont="1" applyFill="1" applyBorder="1" applyAlignment="1" applyProtection="1">
      <alignment vertical="center" wrapText="1"/>
      <protection hidden="1"/>
    </xf>
    <xf numFmtId="0" fontId="45" fillId="3" borderId="0" xfId="0" applyFont="1" applyFill="1" applyAlignment="1" applyProtection="1">
      <alignment vertical="top"/>
      <protection hidden="1"/>
    </xf>
    <xf numFmtId="0" fontId="34" fillId="8" borderId="0" xfId="0" applyFont="1" applyFill="1" applyAlignment="1" applyProtection="1">
      <alignment horizontal="left" wrapText="1"/>
      <protection hidden="1"/>
    </xf>
    <xf numFmtId="0" fontId="77" fillId="3" borderId="0" xfId="0" applyFont="1" applyFill="1" applyAlignment="1" applyProtection="1">
      <alignment vertical="top"/>
      <protection hidden="1"/>
    </xf>
    <xf numFmtId="0" fontId="76" fillId="3" borderId="0" xfId="0" applyFont="1" applyFill="1" applyAlignment="1" applyProtection="1">
      <alignment vertical="center"/>
      <protection hidden="1"/>
    </xf>
    <xf numFmtId="0" fontId="79" fillId="3" borderId="0" xfId="0" applyFont="1" applyFill="1" applyAlignment="1" applyProtection="1">
      <alignment wrapText="1"/>
      <protection hidden="1"/>
    </xf>
    <xf numFmtId="0" fontId="77" fillId="3" borderId="0" xfId="0" applyFont="1" applyFill="1" applyAlignment="1" applyProtection="1">
      <alignment vertical="center"/>
      <protection hidden="1"/>
    </xf>
    <xf numFmtId="0" fontId="34" fillId="8" borderId="0" xfId="0" applyFont="1" applyFill="1" applyAlignment="1" applyProtection="1">
      <alignment vertical="center" wrapText="1"/>
      <protection hidden="1"/>
    </xf>
    <xf numFmtId="0" fontId="34" fillId="3" borderId="0" xfId="0" applyFont="1" applyFill="1" applyAlignment="1" applyProtection="1">
      <alignment horizontal="left" vertical="top" wrapText="1"/>
      <protection hidden="1"/>
    </xf>
    <xf numFmtId="0" fontId="34" fillId="8" borderId="0" xfId="0" applyFont="1" applyFill="1" applyAlignment="1" applyProtection="1">
      <alignment horizontal="left" vertical="top" wrapText="1"/>
      <protection hidden="1"/>
    </xf>
    <xf numFmtId="0" fontId="77" fillId="3" borderId="0" xfId="0" applyFont="1" applyFill="1" applyAlignment="1" applyProtection="1">
      <alignment horizontal="left" vertical="center"/>
      <protection hidden="1"/>
    </xf>
    <xf numFmtId="0" fontId="82" fillId="3" borderId="0" xfId="0" applyFont="1" applyFill="1" applyAlignment="1" applyProtection="1">
      <protection hidden="1"/>
    </xf>
    <xf numFmtId="0" fontId="83" fillId="4" borderId="0" xfId="0" applyFont="1" applyFill="1" applyProtection="1">
      <protection hidden="1"/>
    </xf>
    <xf numFmtId="0" fontId="83" fillId="4" borderId="0" xfId="0" applyFont="1" applyFill="1"/>
    <xf numFmtId="0" fontId="34" fillId="3" borderId="0" xfId="0" applyFont="1" applyFill="1" applyAlignment="1" applyProtection="1">
      <alignment horizontal="left" vertical="center" wrapText="1"/>
      <protection hidden="1"/>
    </xf>
    <xf numFmtId="0" fontId="35" fillId="3" borderId="0" xfId="0" applyFont="1" applyFill="1" applyAlignment="1" applyProtection="1">
      <alignment horizontal="left" vertical="center" wrapText="1" indent="1"/>
      <protection hidden="1"/>
    </xf>
    <xf numFmtId="0" fontId="36" fillId="3" borderId="23" xfId="0" applyFont="1" applyFill="1" applyBorder="1" applyAlignment="1" applyProtection="1">
      <alignment horizontal="center" vertical="center" wrapText="1"/>
      <protection locked="0"/>
    </xf>
    <xf numFmtId="0" fontId="83" fillId="4" borderId="0" xfId="0" applyFont="1" applyFill="1" applyAlignment="1">
      <alignment vertical="center"/>
    </xf>
    <xf numFmtId="0" fontId="85" fillId="4" borderId="0" xfId="0" applyFont="1" applyFill="1"/>
    <xf numFmtId="0" fontId="39" fillId="4" borderId="0" xfId="0" applyFont="1" applyFill="1" applyAlignment="1" applyProtection="1">
      <alignment horizontal="center"/>
      <protection hidden="1"/>
    </xf>
    <xf numFmtId="0" fontId="39" fillId="4" borderId="0" xfId="0" applyFont="1" applyFill="1" applyAlignment="1" applyProtection="1">
      <protection hidden="1"/>
    </xf>
    <xf numFmtId="0" fontId="34" fillId="3" borderId="0" xfId="0" applyFont="1" applyFill="1" applyAlignment="1" applyProtection="1">
      <alignment vertical="center" wrapText="1"/>
      <protection hidden="1"/>
    </xf>
    <xf numFmtId="0" fontId="34" fillId="6" borderId="0" xfId="0" applyFont="1" applyFill="1" applyAlignment="1" applyProtection="1">
      <alignment vertical="center" wrapText="1"/>
      <protection hidden="1"/>
    </xf>
    <xf numFmtId="0" fontId="38" fillId="3" borderId="0" xfId="0" applyFont="1" applyFill="1" applyAlignment="1" applyProtection="1">
      <alignment horizontal="left" vertical="center" wrapText="1"/>
      <protection hidden="1"/>
    </xf>
    <xf numFmtId="0" fontId="46" fillId="3" borderId="0" xfId="0" applyFont="1" applyFill="1" applyAlignment="1" applyProtection="1">
      <alignment horizontal="center" vertical="center" wrapText="1"/>
      <protection hidden="1"/>
    </xf>
    <xf numFmtId="0" fontId="58" fillId="4" borderId="0" xfId="0" quotePrefix="1" applyFont="1" applyFill="1" applyAlignment="1" applyProtection="1">
      <alignment horizontal="center" vertical="center"/>
      <protection hidden="1"/>
    </xf>
    <xf numFmtId="0" fontId="79" fillId="3" borderId="0" xfId="0" applyFont="1" applyFill="1" applyAlignment="1" applyProtection="1">
      <alignment horizontal="left" vertical="top"/>
      <protection hidden="1"/>
    </xf>
    <xf numFmtId="0" fontId="45" fillId="3" borderId="0" xfId="0" applyFont="1" applyFill="1" applyProtection="1">
      <protection hidden="1"/>
    </xf>
    <xf numFmtId="0" fontId="77" fillId="3" borderId="0" xfId="0" applyFont="1" applyFill="1" applyAlignment="1" applyProtection="1">
      <alignment horizontal="left" vertical="top"/>
      <protection hidden="1"/>
    </xf>
    <xf numFmtId="0" fontId="82" fillId="3" borderId="0" xfId="0" applyFont="1" applyFill="1" applyAlignment="1" applyProtection="1">
      <alignment horizontal="left" vertical="top"/>
      <protection hidden="1"/>
    </xf>
    <xf numFmtId="0" fontId="26" fillId="0" borderId="0" xfId="0" applyFont="1" applyBorder="1" applyAlignment="1" applyProtection="1">
      <alignment horizontal="left" vertical="center"/>
      <protection hidden="1"/>
    </xf>
    <xf numFmtId="0" fontId="82" fillId="3" borderId="0" xfId="0" applyFont="1" applyFill="1" applyAlignment="1" applyProtection="1">
      <alignment vertical="top"/>
      <protection hidden="1"/>
    </xf>
    <xf numFmtId="0" fontId="34" fillId="6" borderId="0" xfId="0" applyFont="1" applyFill="1" applyAlignment="1" applyProtection="1">
      <alignment horizontal="left" vertical="center" wrapText="1"/>
      <protection hidden="1"/>
    </xf>
    <xf numFmtId="0" fontId="34" fillId="3" borderId="0" xfId="0" quotePrefix="1" applyFont="1" applyFill="1" applyAlignment="1" applyProtection="1">
      <alignment horizontal="left" vertical="center" wrapText="1" indent="7"/>
      <protection hidden="1"/>
    </xf>
    <xf numFmtId="0" fontId="34" fillId="6" borderId="0" xfId="0" quotePrefix="1" applyFont="1" applyFill="1" applyAlignment="1" applyProtection="1">
      <alignment horizontal="left" vertical="center" wrapText="1" indent="7"/>
      <protection hidden="1"/>
    </xf>
    <xf numFmtId="0" fontId="22" fillId="3" borderId="0" xfId="0" applyFont="1" applyFill="1" applyAlignment="1" applyProtection="1">
      <alignment horizontal="left" wrapText="1" indent="1"/>
      <protection hidden="1"/>
    </xf>
    <xf numFmtId="0" fontId="79" fillId="3" borderId="0" xfId="0" applyFont="1" applyFill="1" applyAlignment="1" applyProtection="1">
      <alignment vertical="top" wrapText="1"/>
      <protection hidden="1"/>
    </xf>
    <xf numFmtId="0" fontId="24" fillId="6" borderId="0" xfId="0" applyFont="1" applyFill="1" applyProtection="1">
      <protection hidden="1"/>
    </xf>
    <xf numFmtId="0" fontId="34" fillId="3" borderId="0" xfId="0" applyFont="1" applyFill="1" applyBorder="1" applyAlignment="1" applyProtection="1">
      <protection hidden="1"/>
    </xf>
    <xf numFmtId="0" fontId="58" fillId="4" borderId="0" xfId="0" quotePrefix="1" applyFont="1" applyFill="1" applyAlignment="1" applyProtection="1">
      <alignment vertical="center"/>
      <protection hidden="1"/>
    </xf>
    <xf numFmtId="0" fontId="26" fillId="3" borderId="0" xfId="0" applyNumberFormat="1" applyFont="1" applyFill="1" applyBorder="1" applyAlignment="1" applyProtection="1">
      <alignment horizontal="left" vertical="center"/>
      <protection hidden="1"/>
    </xf>
    <xf numFmtId="166" fontId="26" fillId="3" borderId="0" xfId="0" applyNumberFormat="1" applyFont="1" applyFill="1" applyBorder="1" applyAlignment="1" applyProtection="1">
      <alignment horizontal="center" vertical="center"/>
      <protection hidden="1"/>
    </xf>
    <xf numFmtId="0" fontId="37" fillId="4" borderId="0" xfId="0" applyFont="1" applyFill="1" applyProtection="1">
      <protection hidden="1"/>
    </xf>
    <xf numFmtId="0" fontId="19" fillId="5" borderId="0" xfId="0" applyFont="1" applyFill="1" applyAlignment="1" applyProtection="1">
      <protection hidden="1"/>
    </xf>
    <xf numFmtId="0" fontId="19" fillId="3" borderId="0" xfId="0" applyFont="1" applyFill="1" applyAlignment="1" applyProtection="1">
      <protection hidden="1"/>
    </xf>
    <xf numFmtId="0" fontId="24" fillId="6" borderId="0" xfId="0" applyFont="1" applyFill="1" applyAlignment="1" applyProtection="1">
      <protection hidden="1"/>
    </xf>
    <xf numFmtId="0" fontId="19" fillId="4" borderId="0" xfId="0" applyFont="1" applyFill="1" applyAlignment="1" applyProtection="1">
      <protection hidden="1"/>
    </xf>
    <xf numFmtId="0" fontId="19" fillId="0" borderId="0" xfId="0" applyFont="1" applyBorder="1" applyProtection="1">
      <protection hidden="1"/>
    </xf>
    <xf numFmtId="0" fontId="54" fillId="4" borderId="0" xfId="0" applyFont="1" applyFill="1" applyAlignment="1" applyProtection="1">
      <protection hidden="1"/>
    </xf>
    <xf numFmtId="49" fontId="48" fillId="4" borderId="0" xfId="0" quotePrefix="1" applyNumberFormat="1" applyFont="1" applyFill="1" applyProtection="1">
      <protection hidden="1"/>
    </xf>
    <xf numFmtId="0" fontId="17" fillId="4" borderId="0" xfId="0" applyFont="1" applyFill="1" applyAlignment="1" applyProtection="1">
      <alignment horizontal="left" vertical="center"/>
      <protection hidden="1"/>
    </xf>
    <xf numFmtId="0" fontId="85" fillId="4" borderId="0" xfId="0" applyFont="1" applyFill="1" applyProtection="1">
      <protection hidden="1"/>
    </xf>
    <xf numFmtId="0" fontId="84" fillId="4" borderId="0" xfId="0" quotePrefix="1" applyFont="1" applyFill="1" applyAlignment="1" applyProtection="1">
      <alignment vertical="center"/>
      <protection hidden="1"/>
    </xf>
    <xf numFmtId="0" fontId="54" fillId="4" borderId="0" xfId="0" applyFont="1" applyFill="1" applyAlignment="1" applyProtection="1">
      <alignment horizontal="left"/>
      <protection hidden="1"/>
    </xf>
    <xf numFmtId="49" fontId="58" fillId="4" borderId="0" xfId="0" quotePrefix="1" applyNumberFormat="1" applyFont="1" applyFill="1" applyAlignment="1" applyProtection="1">
      <alignment vertical="center"/>
      <protection hidden="1"/>
    </xf>
    <xf numFmtId="0" fontId="34" fillId="3" borderId="0" xfId="0" applyFont="1" applyFill="1" applyAlignment="1" applyProtection="1">
      <alignment horizontal="center" wrapText="1"/>
      <protection hidden="1"/>
    </xf>
    <xf numFmtId="0" fontId="11" fillId="0" borderId="0" xfId="0" applyFont="1" applyBorder="1" applyProtection="1">
      <protection hidden="1"/>
    </xf>
    <xf numFmtId="0" fontId="8" fillId="0" borderId="0" xfId="0" applyFont="1" applyBorder="1" applyProtection="1">
      <protection hidden="1"/>
    </xf>
    <xf numFmtId="0" fontId="41" fillId="0" borderId="0" xfId="0" applyFont="1" applyBorder="1" applyAlignment="1" applyProtection="1">
      <protection hidden="1"/>
    </xf>
    <xf numFmtId="0" fontId="1" fillId="0" borderId="0" xfId="0" applyFont="1" applyFill="1" applyAlignment="1" applyProtection="1">
      <alignment vertical="top" wrapText="1"/>
      <protection hidden="1"/>
    </xf>
    <xf numFmtId="0" fontId="35" fillId="3" borderId="0" xfId="0" applyFont="1" applyFill="1" applyAlignment="1" applyProtection="1">
      <alignment horizontal="left" vertical="center" wrapText="1"/>
      <protection hidden="1"/>
    </xf>
    <xf numFmtId="0" fontId="37" fillId="3" borderId="0" xfId="0" applyFont="1" applyFill="1" applyAlignment="1" applyProtection="1">
      <alignment vertical="center"/>
      <protection hidden="1"/>
    </xf>
    <xf numFmtId="0" fontId="79" fillId="3" borderId="0" xfId="0" applyFont="1" applyFill="1" applyAlignment="1" applyProtection="1">
      <alignment vertical="top"/>
      <protection hidden="1"/>
    </xf>
    <xf numFmtId="0" fontId="20" fillId="3" borderId="0" xfId="0" applyFont="1" applyFill="1" applyAlignment="1" applyProtection="1">
      <alignment vertical="top" wrapText="1"/>
      <protection hidden="1"/>
    </xf>
    <xf numFmtId="0" fontId="77" fillId="3" borderId="0" xfId="0" applyFont="1" applyFill="1" applyAlignment="1" applyProtection="1">
      <alignment vertical="top"/>
      <protection hidden="1"/>
    </xf>
    <xf numFmtId="0" fontId="20" fillId="3" borderId="0" xfId="0" applyFont="1" applyFill="1" applyAlignment="1" applyProtection="1">
      <alignment vertical="top"/>
      <protection hidden="1"/>
    </xf>
    <xf numFmtId="0" fontId="23" fillId="4" borderId="0" xfId="0" applyFont="1" applyFill="1" applyProtection="1">
      <protection hidden="1"/>
    </xf>
    <xf numFmtId="0" fontId="20" fillId="4" borderId="0" xfId="0" applyFont="1" applyFill="1" applyProtection="1">
      <protection hidden="1"/>
    </xf>
    <xf numFmtId="0" fontId="45" fillId="4" borderId="0" xfId="0" applyFont="1" applyFill="1" applyAlignment="1" applyProtection="1">
      <alignment vertical="top"/>
      <protection hidden="1"/>
    </xf>
    <xf numFmtId="0" fontId="20" fillId="4" borderId="0" xfId="0" applyFont="1" applyFill="1" applyAlignment="1" applyProtection="1">
      <alignment wrapText="1"/>
      <protection hidden="1"/>
    </xf>
    <xf numFmtId="0" fontId="24" fillId="3" borderId="0" xfId="0" applyFont="1" applyFill="1" applyBorder="1" applyProtection="1">
      <protection hidden="1"/>
    </xf>
    <xf numFmtId="0" fontId="19" fillId="3" borderId="0" xfId="0" applyFont="1" applyFill="1" applyBorder="1" applyProtection="1">
      <protection hidden="1"/>
    </xf>
    <xf numFmtId="0" fontId="37" fillId="3" borderId="0" xfId="0" applyFont="1" applyFill="1" applyBorder="1" applyProtection="1">
      <protection hidden="1"/>
    </xf>
    <xf numFmtId="0" fontId="20" fillId="3" borderId="0" xfId="0" applyFont="1" applyFill="1" applyBorder="1" applyProtection="1">
      <protection hidden="1"/>
    </xf>
    <xf numFmtId="0" fontId="34" fillId="3" borderId="0" xfId="0" applyFont="1" applyFill="1" applyBorder="1" applyAlignment="1" applyProtection="1">
      <alignment horizontal="left" wrapText="1"/>
      <protection hidden="1"/>
    </xf>
    <xf numFmtId="0" fontId="54" fillId="3" borderId="0" xfId="0" applyFont="1" applyFill="1" applyAlignment="1" applyProtection="1">
      <alignment vertical="center"/>
      <protection hidden="1"/>
    </xf>
    <xf numFmtId="0" fontId="58" fillId="4" borderId="0" xfId="0" quotePrefix="1" applyFont="1" applyFill="1" applyProtection="1">
      <protection hidden="1"/>
    </xf>
    <xf numFmtId="0" fontId="84" fillId="4" borderId="0" xfId="0" quotePrefix="1" applyFont="1" applyFill="1" applyProtection="1">
      <protection hidden="1"/>
    </xf>
    <xf numFmtId="49" fontId="58" fillId="4" borderId="0" xfId="0" quotePrefix="1" applyNumberFormat="1" applyFont="1" applyFill="1"/>
    <xf numFmtId="0" fontId="35" fillId="4" borderId="0" xfId="0" applyFont="1" applyFill="1" applyAlignment="1" applyProtection="1">
      <alignment vertical="center"/>
      <protection hidden="1"/>
    </xf>
    <xf numFmtId="0" fontId="77" fillId="3" borderId="0" xfId="0" applyFont="1" applyFill="1" applyAlignment="1">
      <alignment horizontal="left" vertical="top" wrapText="1"/>
    </xf>
    <xf numFmtId="0" fontId="34" fillId="3" borderId="0" xfId="0" applyFont="1" applyFill="1" applyAlignment="1">
      <alignment horizontal="right" vertical="center" wrapText="1" indent="1"/>
    </xf>
    <xf numFmtId="0" fontId="83" fillId="4" borderId="0" xfId="0" applyFont="1" applyFill="1" applyAlignment="1" applyProtection="1">
      <protection hidden="1"/>
    </xf>
    <xf numFmtId="0" fontId="86" fillId="4" borderId="0" xfId="0" applyFont="1" applyFill="1" applyAlignment="1" applyProtection="1">
      <protection hidden="1"/>
    </xf>
    <xf numFmtId="0" fontId="86" fillId="4" borderId="0" xfId="0" applyFont="1" applyFill="1" applyAlignment="1" applyProtection="1">
      <alignment vertical="center"/>
      <protection hidden="1"/>
    </xf>
    <xf numFmtId="0" fontId="26" fillId="4" borderId="0" xfId="0" applyFont="1" applyFill="1" applyAlignment="1">
      <alignment vertical="center"/>
    </xf>
    <xf numFmtId="0" fontId="89" fillId="3" borderId="0" xfId="0" applyFont="1" applyFill="1" applyAlignment="1" applyProtection="1">
      <alignment horizontal="center" vertical="center"/>
      <protection hidden="1"/>
    </xf>
    <xf numFmtId="0" fontId="22" fillId="3" borderId="0" xfId="0" applyFont="1" applyFill="1" applyAlignment="1" applyProtection="1">
      <alignment vertical="center"/>
      <protection hidden="1"/>
    </xf>
    <xf numFmtId="0" fontId="18" fillId="3" borderId="0" xfId="0" applyFont="1" applyFill="1" applyAlignment="1" applyProtection="1">
      <alignment vertical="center"/>
      <protection hidden="1"/>
    </xf>
    <xf numFmtId="0" fontId="2" fillId="0" borderId="0" xfId="0" applyFont="1" applyAlignment="1">
      <alignment wrapText="1"/>
    </xf>
    <xf numFmtId="0" fontId="78" fillId="4" borderId="0" xfId="0" applyFont="1" applyFill="1" applyAlignment="1" applyProtection="1">
      <alignment horizontal="right" vertical="center"/>
      <protection hidden="1"/>
    </xf>
    <xf numFmtId="0" fontId="54" fillId="4" borderId="0" xfId="0" applyFont="1" applyFill="1" applyAlignment="1" applyProtection="1">
      <alignment horizontal="left" vertical="center"/>
      <protection hidden="1"/>
    </xf>
    <xf numFmtId="0" fontId="34" fillId="3" borderId="0" xfId="0" applyFont="1" applyFill="1" applyAlignment="1" applyProtection="1">
      <alignment vertical="center" wrapText="1"/>
      <protection hidden="1"/>
    </xf>
    <xf numFmtId="0" fontId="34" fillId="3" borderId="24" xfId="0" applyFont="1" applyFill="1" applyBorder="1" applyAlignment="1" applyProtection="1">
      <alignment vertical="center" wrapText="1"/>
      <protection locked="0"/>
    </xf>
    <xf numFmtId="0" fontId="34" fillId="3" borderId="25" xfId="0" applyFont="1" applyFill="1" applyBorder="1" applyAlignment="1" applyProtection="1">
      <alignment vertical="center" wrapText="1"/>
      <protection locked="0"/>
    </xf>
    <xf numFmtId="0" fontId="34" fillId="3" borderId="24" xfId="0" applyFont="1" applyFill="1" applyBorder="1" applyAlignment="1" applyProtection="1">
      <alignment horizontal="left" vertical="center" wrapText="1"/>
      <protection locked="0"/>
    </xf>
    <xf numFmtId="0" fontId="34" fillId="3" borderId="25" xfId="0" applyFont="1" applyFill="1" applyBorder="1" applyAlignment="1" applyProtection="1">
      <alignment horizontal="left" vertical="center" wrapText="1"/>
      <protection locked="0"/>
    </xf>
    <xf numFmtId="0" fontId="34" fillId="3" borderId="0" xfId="0" applyFont="1" applyFill="1" applyAlignment="1" applyProtection="1">
      <alignment horizontal="left" wrapText="1"/>
      <protection hidden="1"/>
    </xf>
    <xf numFmtId="0" fontId="78" fillId="4" borderId="0" xfId="0" applyFont="1" applyFill="1" applyAlignment="1" applyProtection="1">
      <alignment horizontal="right"/>
      <protection hidden="1"/>
    </xf>
    <xf numFmtId="0" fontId="34" fillId="3" borderId="26" xfId="0" applyFont="1" applyFill="1" applyBorder="1" applyAlignment="1" applyProtection="1">
      <alignment horizontal="left" vertical="center" wrapText="1"/>
      <protection locked="0"/>
    </xf>
    <xf numFmtId="0" fontId="34" fillId="3" borderId="26" xfId="0" applyFont="1" applyFill="1" applyBorder="1" applyAlignment="1" applyProtection="1">
      <alignment vertical="center" wrapText="1"/>
      <protection locked="0"/>
    </xf>
    <xf numFmtId="0" fontId="54" fillId="4" borderId="0" xfId="0" applyFont="1" applyFill="1" applyAlignment="1">
      <alignment horizontal="left" vertical="center"/>
    </xf>
    <xf numFmtId="0" fontId="34" fillId="3" borderId="24" xfId="0" applyFont="1" applyFill="1" applyBorder="1" applyAlignment="1" applyProtection="1">
      <alignment horizontal="left" vertical="top" wrapText="1"/>
      <protection locked="0"/>
    </xf>
    <xf numFmtId="0" fontId="34" fillId="3" borderId="26" xfId="0" applyFont="1" applyFill="1" applyBorder="1" applyAlignment="1" applyProtection="1">
      <alignment horizontal="left" vertical="top" wrapText="1"/>
      <protection locked="0"/>
    </xf>
    <xf numFmtId="0" fontId="34" fillId="3" borderId="25" xfId="0" applyFont="1" applyFill="1" applyBorder="1" applyAlignment="1" applyProtection="1">
      <alignment horizontal="left" vertical="top" wrapText="1"/>
      <protection locked="0"/>
    </xf>
    <xf numFmtId="0" fontId="29" fillId="3" borderId="0" xfId="0" applyFont="1" applyFill="1" applyAlignment="1">
      <alignment horizontal="right"/>
    </xf>
    <xf numFmtId="0" fontId="26" fillId="3" borderId="0" xfId="0" applyFont="1" applyFill="1" applyBorder="1" applyAlignment="1">
      <alignment horizontal="right" vertical="top" wrapText="1"/>
    </xf>
    <xf numFmtId="0" fontId="26" fillId="3" borderId="0" xfId="0" applyFont="1" applyFill="1" applyBorder="1" applyAlignment="1">
      <alignment vertical="center" wrapText="1"/>
    </xf>
    <xf numFmtId="0" fontId="26" fillId="3" borderId="0" xfId="0" applyFont="1" applyFill="1" applyBorder="1" applyAlignment="1">
      <alignment horizontal="left" wrapText="1"/>
    </xf>
    <xf numFmtId="0" fontId="64" fillId="3" borderId="0" xfId="0" applyFont="1" applyFill="1" applyAlignment="1" applyProtection="1">
      <alignment horizontal="center"/>
      <protection hidden="1"/>
    </xf>
    <xf numFmtId="0" fontId="34" fillId="3" borderId="0" xfId="0" applyFont="1" applyFill="1" applyBorder="1" applyAlignment="1" applyProtection="1">
      <alignment vertical="center" wrapText="1"/>
      <protection hidden="1"/>
    </xf>
    <xf numFmtId="0" fontId="46" fillId="3" borderId="0" xfId="0" applyFont="1" applyFill="1" applyAlignment="1" applyProtection="1">
      <alignment horizontal="left" vertical="center" wrapText="1" indent="1"/>
      <protection hidden="1"/>
    </xf>
    <xf numFmtId="0" fontId="34" fillId="4" borderId="33" xfId="0" applyFont="1" applyFill="1" applyBorder="1" applyAlignment="1" applyProtection="1">
      <alignment horizontal="center" vertical="center"/>
      <protection hidden="1"/>
    </xf>
    <xf numFmtId="0" fontId="34" fillId="3" borderId="0" xfId="0" applyFont="1" applyFill="1" applyBorder="1" applyAlignment="1" applyProtection="1">
      <alignment horizontal="left" vertical="center" wrapText="1"/>
      <protection hidden="1"/>
    </xf>
    <xf numFmtId="0" fontId="34" fillId="3" borderId="24" xfId="0" applyFont="1" applyFill="1" applyBorder="1" applyAlignment="1" applyProtection="1">
      <alignment horizontal="center" vertical="center" wrapText="1"/>
      <protection locked="0"/>
    </xf>
    <xf numFmtId="0" fontId="34" fillId="3" borderId="25" xfId="0" applyFont="1" applyFill="1" applyBorder="1" applyAlignment="1" applyProtection="1">
      <alignment horizontal="center" vertical="center" wrapText="1"/>
      <protection locked="0"/>
    </xf>
    <xf numFmtId="0" fontId="19" fillId="4" borderId="0" xfId="0" applyFont="1" applyFill="1" applyAlignment="1" applyProtection="1">
      <alignment horizontal="center"/>
      <protection hidden="1"/>
    </xf>
    <xf numFmtId="0" fontId="34" fillId="3" borderId="24" xfId="0" quotePrefix="1" applyFont="1" applyFill="1" applyBorder="1" applyAlignment="1" applyProtection="1">
      <alignment horizontal="left" vertical="center" wrapText="1"/>
      <protection locked="0"/>
    </xf>
    <xf numFmtId="0" fontId="34" fillId="3" borderId="26" xfId="0" quotePrefix="1" applyFont="1" applyFill="1" applyBorder="1" applyAlignment="1" applyProtection="1">
      <alignment horizontal="left" vertical="center" wrapText="1"/>
      <protection locked="0"/>
    </xf>
    <xf numFmtId="0" fontId="34" fillId="3" borderId="25" xfId="0" quotePrefix="1" applyFont="1" applyFill="1" applyBorder="1" applyAlignment="1" applyProtection="1">
      <alignment horizontal="left" vertical="center" wrapText="1"/>
      <protection locked="0"/>
    </xf>
    <xf numFmtId="14" fontId="34" fillId="3" borderId="24" xfId="0" applyNumberFormat="1" applyFont="1" applyFill="1" applyBorder="1" applyAlignment="1" applyProtection="1">
      <alignment horizontal="left" vertical="center" wrapText="1"/>
      <protection locked="0"/>
    </xf>
    <xf numFmtId="0" fontId="34" fillId="3" borderId="0" xfId="0" applyFont="1" applyFill="1" applyAlignment="1">
      <alignment wrapText="1"/>
    </xf>
    <xf numFmtId="0" fontId="78" fillId="4" borderId="0" xfId="0" applyFont="1" applyFill="1" applyAlignment="1" applyProtection="1">
      <alignment horizontal="center"/>
      <protection hidden="1"/>
    </xf>
    <xf numFmtId="0" fontId="54" fillId="0" borderId="12" xfId="0" applyFont="1" applyBorder="1" applyAlignment="1" applyProtection="1">
      <alignment vertical="top"/>
      <protection hidden="1"/>
    </xf>
    <xf numFmtId="0" fontId="54" fillId="0" borderId="0" xfId="0" applyFont="1" applyBorder="1" applyAlignment="1" applyProtection="1">
      <alignment vertical="top"/>
      <protection hidden="1"/>
    </xf>
    <xf numFmtId="0" fontId="54" fillId="0" borderId="9" xfId="0" applyFont="1" applyBorder="1" applyAlignment="1" applyProtection="1">
      <alignment vertical="top"/>
      <protection hidden="1"/>
    </xf>
    <xf numFmtId="0" fontId="54" fillId="0" borderId="10" xfId="0" applyFont="1" applyBorder="1" applyAlignment="1" applyProtection="1">
      <alignment vertical="top"/>
      <protection hidden="1"/>
    </xf>
    <xf numFmtId="0" fontId="54" fillId="0" borderId="12" xfId="0" applyFont="1" applyBorder="1" applyAlignment="1" applyProtection="1">
      <alignment horizontal="left" vertical="top"/>
      <protection hidden="1"/>
    </xf>
    <xf numFmtId="0" fontId="54" fillId="0" borderId="9" xfId="0" applyFont="1" applyBorder="1" applyAlignment="1" applyProtection="1">
      <alignment horizontal="left" vertical="top"/>
      <protection hidden="1"/>
    </xf>
    <xf numFmtId="0" fontId="28" fillId="0" borderId="0" xfId="0" applyFont="1" applyAlignment="1">
      <alignment horizontal="center"/>
    </xf>
    <xf numFmtId="0" fontId="5" fillId="0" borderId="7" xfId="0" applyFont="1" applyBorder="1" applyAlignment="1" applyProtection="1">
      <alignment horizontal="left" vertical="center"/>
      <protection hidden="1"/>
    </xf>
    <xf numFmtId="0" fontId="6" fillId="0" borderId="7" xfId="0" applyFont="1" applyBorder="1" applyAlignment="1" applyProtection="1">
      <alignment horizontal="left"/>
      <protection hidden="1"/>
    </xf>
    <xf numFmtId="0" fontId="15" fillId="2" borderId="0" xfId="0" applyFont="1" applyFill="1" applyAlignment="1" applyProtection="1">
      <alignment vertical="center"/>
      <protection hidden="1"/>
    </xf>
    <xf numFmtId="0" fontId="6" fillId="0" borderId="2" xfId="0" applyFont="1" applyBorder="1" applyAlignment="1" applyProtection="1">
      <alignment horizontal="center"/>
      <protection hidden="1"/>
    </xf>
    <xf numFmtId="0" fontId="6" fillId="0" borderId="3"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6"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5" fillId="0" borderId="9"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6" fillId="0" borderId="0" xfId="0" applyFont="1" applyAlignment="1" applyProtection="1">
      <alignment vertical="center" wrapText="1"/>
      <protection hidden="1"/>
    </xf>
    <xf numFmtId="0" fontId="43" fillId="0" borderId="2" xfId="0" applyFont="1" applyBorder="1" applyAlignment="1" applyProtection="1">
      <protection hidden="1"/>
    </xf>
    <xf numFmtId="0" fontId="43" fillId="0" borderId="3" xfId="0" applyFont="1" applyBorder="1" applyAlignment="1" applyProtection="1">
      <protection hidden="1"/>
    </xf>
    <xf numFmtId="0" fontId="43" fillId="0" borderId="4" xfId="0" applyFont="1" applyBorder="1" applyAlignment="1" applyProtection="1">
      <protection hidden="1"/>
    </xf>
    <xf numFmtId="0" fontId="9" fillId="0" borderId="0" xfId="0" applyFont="1" applyBorder="1" applyAlignment="1" applyProtection="1">
      <alignment wrapText="1"/>
      <protection hidden="1"/>
    </xf>
    <xf numFmtId="14" fontId="43" fillId="0" borderId="9" xfId="0" applyNumberFormat="1" applyFont="1" applyBorder="1" applyAlignment="1" applyProtection="1">
      <alignment horizontal="left"/>
      <protection hidden="1"/>
    </xf>
    <xf numFmtId="14" fontId="43" fillId="0" borderId="10" xfId="0" applyNumberFormat="1" applyFont="1" applyBorder="1" applyAlignment="1" applyProtection="1">
      <alignment horizontal="left"/>
      <protection hidden="1"/>
    </xf>
    <xf numFmtId="0" fontId="43" fillId="0" borderId="9" xfId="0" applyFont="1" applyBorder="1" applyAlignment="1" applyProtection="1">
      <protection hidden="1"/>
    </xf>
    <xf numFmtId="0" fontId="43" fillId="0" borderId="10" xfId="0" applyFont="1" applyBorder="1" applyAlignment="1" applyProtection="1">
      <protection hidden="1"/>
    </xf>
    <xf numFmtId="0" fontId="5" fillId="0" borderId="6" xfId="0" applyFont="1" applyBorder="1" applyAlignment="1" applyProtection="1">
      <protection hidden="1"/>
    </xf>
    <xf numFmtId="0" fontId="5" fillId="0" borderId="7" xfId="0" applyFont="1" applyBorder="1" applyAlignment="1" applyProtection="1">
      <protection hidden="1"/>
    </xf>
    <xf numFmtId="0" fontId="5" fillId="0" borderId="8" xfId="0" applyFont="1" applyBorder="1" applyAlignment="1" applyProtection="1">
      <protection hidden="1"/>
    </xf>
    <xf numFmtId="0" fontId="5" fillId="0" borderId="2" xfId="0" applyFont="1" applyBorder="1" applyAlignment="1" applyProtection="1">
      <protection hidden="1"/>
    </xf>
    <xf numFmtId="0" fontId="5" fillId="0" borderId="3" xfId="0" applyFont="1" applyBorder="1" applyAlignment="1" applyProtection="1">
      <protection hidden="1"/>
    </xf>
    <xf numFmtId="0" fontId="5" fillId="0" borderId="4" xfId="0" applyFont="1" applyBorder="1" applyAlignment="1" applyProtection="1">
      <protection hidden="1"/>
    </xf>
    <xf numFmtId="0" fontId="43" fillId="0" borderId="2" xfId="0" applyFont="1" applyFill="1" applyBorder="1" applyAlignment="1" applyProtection="1">
      <protection hidden="1"/>
    </xf>
    <xf numFmtId="0" fontId="43" fillId="0" borderId="3" xfId="0" applyFont="1" applyFill="1" applyBorder="1" applyAlignment="1" applyProtection="1">
      <protection hidden="1"/>
    </xf>
    <xf numFmtId="0" fontId="43" fillId="0" borderId="4" xfId="0" applyFont="1" applyFill="1" applyBorder="1" applyAlignment="1" applyProtection="1">
      <protection hidden="1"/>
    </xf>
    <xf numFmtId="0" fontId="40" fillId="0" borderId="2" xfId="0" applyFont="1" applyFill="1" applyBorder="1" applyAlignment="1" applyProtection="1">
      <alignment horizontal="center" vertical="center"/>
      <protection hidden="1"/>
    </xf>
    <xf numFmtId="0" fontId="40" fillId="0" borderId="3" xfId="0" applyFont="1" applyFill="1" applyBorder="1" applyAlignment="1" applyProtection="1">
      <alignment horizontal="center" vertical="center"/>
      <protection hidden="1"/>
    </xf>
    <xf numFmtId="0" fontId="40" fillId="0" borderId="4" xfId="0" applyFont="1" applyFill="1" applyBorder="1" applyAlignment="1" applyProtection="1">
      <alignment horizontal="center" vertical="center"/>
      <protection hidden="1"/>
    </xf>
    <xf numFmtId="0" fontId="40" fillId="0" borderId="2" xfId="0" applyFont="1" applyBorder="1" applyAlignment="1" applyProtection="1">
      <alignment horizontal="center" vertical="center"/>
      <protection hidden="1"/>
    </xf>
    <xf numFmtId="0" fontId="40" fillId="0" borderId="3" xfId="0" applyFont="1" applyBorder="1" applyAlignment="1" applyProtection="1">
      <alignment horizontal="center" vertical="center"/>
      <protection hidden="1"/>
    </xf>
    <xf numFmtId="0" fontId="40" fillId="0" borderId="4" xfId="0" applyFont="1" applyBorder="1" applyAlignment="1" applyProtection="1">
      <alignment horizontal="center" vertical="center"/>
      <protection hidden="1"/>
    </xf>
    <xf numFmtId="0" fontId="5" fillId="0" borderId="6" xfId="0" applyFont="1" applyBorder="1" applyAlignment="1" applyProtection="1">
      <alignment vertical="center" wrapText="1"/>
      <protection hidden="1"/>
    </xf>
    <xf numFmtId="0" fontId="5" fillId="0" borderId="7" xfId="0" applyFont="1" applyBorder="1" applyAlignment="1" applyProtection="1">
      <alignment vertical="center" wrapText="1"/>
      <protection hidden="1"/>
    </xf>
    <xf numFmtId="0" fontId="5" fillId="0" borderId="8"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4" xfId="0" applyFont="1" applyBorder="1" applyAlignment="1" applyProtection="1">
      <alignment vertical="center" wrapText="1"/>
      <protection hidden="1"/>
    </xf>
    <xf numFmtId="0" fontId="11" fillId="0" borderId="6" xfId="0" applyFont="1" applyBorder="1" applyAlignment="1" applyProtection="1">
      <alignment horizontal="left" vertical="center"/>
      <protection hidden="1"/>
    </xf>
    <xf numFmtId="0" fontId="11" fillId="0" borderId="7" xfId="0" applyFont="1" applyBorder="1" applyAlignment="1" applyProtection="1">
      <alignment horizontal="left" vertical="center"/>
      <protection hidden="1"/>
    </xf>
    <xf numFmtId="0" fontId="11" fillId="0" borderId="8" xfId="0" applyFont="1" applyBorder="1" applyAlignment="1" applyProtection="1">
      <alignment horizontal="left" vertical="center"/>
      <protection hidden="1"/>
    </xf>
    <xf numFmtId="0" fontId="11" fillId="0" borderId="9" xfId="0" applyFont="1" applyBorder="1" applyAlignment="1" applyProtection="1">
      <alignment horizontal="left" vertical="center"/>
      <protection hidden="1"/>
    </xf>
    <xf numFmtId="0" fontId="11" fillId="0" borderId="10" xfId="0" applyFont="1" applyBorder="1" applyAlignment="1" applyProtection="1">
      <alignment horizontal="left" vertical="center"/>
      <protection hidden="1"/>
    </xf>
    <xf numFmtId="0" fontId="11" fillId="0" borderId="11" xfId="0" applyFont="1" applyBorder="1" applyAlignment="1" applyProtection="1">
      <alignment horizontal="left" vertical="center"/>
      <protection hidden="1"/>
    </xf>
    <xf numFmtId="0" fontId="11" fillId="0" borderId="2" xfId="0" applyFont="1" applyBorder="1" applyAlignment="1" applyProtection="1">
      <alignment horizontal="left" vertical="center"/>
      <protection hidden="1"/>
    </xf>
    <xf numFmtId="0" fontId="11" fillId="0" borderId="3" xfId="0" applyFont="1" applyBorder="1" applyAlignment="1" applyProtection="1">
      <alignment horizontal="left" vertical="center"/>
      <protection hidden="1"/>
    </xf>
    <xf numFmtId="0" fontId="11" fillId="0" borderId="4" xfId="0" applyFont="1" applyBorder="1" applyAlignment="1" applyProtection="1">
      <alignment horizontal="left" vertical="center"/>
      <protection hidden="1"/>
    </xf>
    <xf numFmtId="0" fontId="41" fillId="0" borderId="9" xfId="0" applyFont="1" applyBorder="1" applyAlignment="1" applyProtection="1">
      <protection hidden="1"/>
    </xf>
    <xf numFmtId="0" fontId="41" fillId="0" borderId="10" xfId="0" applyFont="1" applyBorder="1" applyAlignment="1" applyProtection="1">
      <protection hidden="1"/>
    </xf>
    <xf numFmtId="0" fontId="9" fillId="0" borderId="9"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14" fillId="0" borderId="0" xfId="0" applyFont="1" applyAlignment="1" applyProtection="1">
      <alignment horizontal="left" wrapText="1"/>
      <protection hidden="1"/>
    </xf>
    <xf numFmtId="0" fontId="4" fillId="2" borderId="0" xfId="0" applyFont="1" applyFill="1" applyAlignment="1" applyProtection="1">
      <alignment horizontal="left" vertical="top" wrapText="1"/>
      <protection hidden="1"/>
    </xf>
    <xf numFmtId="0" fontId="41" fillId="0" borderId="2" xfId="0" applyFont="1" applyBorder="1" applyAlignment="1" applyProtection="1">
      <alignment horizontal="left"/>
      <protection hidden="1"/>
    </xf>
    <xf numFmtId="0" fontId="41" fillId="0" borderId="3" xfId="0" applyFont="1" applyBorder="1" applyAlignment="1" applyProtection="1">
      <alignment horizontal="left"/>
      <protection hidden="1"/>
    </xf>
    <xf numFmtId="0" fontId="41" fillId="0" borderId="2" xfId="0" applyFont="1" applyBorder="1" applyAlignment="1" applyProtection="1">
      <protection hidden="1"/>
    </xf>
    <xf numFmtId="0" fontId="41" fillId="0" borderId="3" xfId="0" applyFont="1" applyBorder="1" applyAlignment="1" applyProtection="1">
      <protection hidden="1"/>
    </xf>
    <xf numFmtId="0" fontId="41" fillId="0" borderId="9" xfId="0" applyFont="1" applyBorder="1" applyAlignment="1" applyProtection="1">
      <alignment horizontal="left"/>
      <protection hidden="1"/>
    </xf>
    <xf numFmtId="0" fontId="41" fillId="0" borderId="10" xfId="0" applyFont="1" applyBorder="1" applyAlignment="1" applyProtection="1">
      <alignment horizontal="left"/>
      <protection hidden="1"/>
    </xf>
    <xf numFmtId="0" fontId="41" fillId="0" borderId="2" xfId="0" applyFont="1" applyBorder="1" applyAlignment="1" applyProtection="1">
      <alignment horizontal="left"/>
    </xf>
    <xf numFmtId="0" fontId="41" fillId="0" borderId="3" xfId="0" applyFont="1" applyBorder="1" applyAlignment="1" applyProtection="1">
      <alignment horizontal="left"/>
    </xf>
    <xf numFmtId="0" fontId="41" fillId="0" borderId="2" xfId="0" applyFont="1" applyBorder="1" applyAlignment="1" applyProtection="1">
      <protection locked="0"/>
    </xf>
    <xf numFmtId="0" fontId="41" fillId="0" borderId="3" xfId="0" applyFont="1" applyBorder="1" applyAlignment="1" applyProtection="1">
      <protection locked="0"/>
    </xf>
    <xf numFmtId="0" fontId="8" fillId="0" borderId="10" xfId="0" applyFont="1" applyBorder="1" applyAlignment="1" applyProtection="1">
      <alignment horizontal="center"/>
      <protection hidden="1"/>
    </xf>
    <xf numFmtId="14" fontId="40" fillId="0" borderId="2" xfId="0" quotePrefix="1" applyNumberFormat="1" applyFont="1" applyBorder="1" applyAlignment="1" applyProtection="1">
      <alignment horizontal="left"/>
      <protection hidden="1"/>
    </xf>
    <xf numFmtId="14" fontId="40" fillId="0" borderId="3" xfId="0" applyNumberFormat="1" applyFont="1" applyBorder="1" applyAlignment="1" applyProtection="1">
      <alignment horizontal="left"/>
      <protection hidden="1"/>
    </xf>
    <xf numFmtId="14" fontId="40" fillId="0" borderId="4" xfId="0" applyNumberFormat="1" applyFont="1" applyBorder="1" applyAlignment="1" applyProtection="1">
      <alignment horizontal="left"/>
      <protection hidden="1"/>
    </xf>
    <xf numFmtId="14" fontId="40" fillId="0" borderId="1" xfId="0" applyNumberFormat="1" applyFont="1" applyBorder="1" applyAlignment="1" applyProtection="1">
      <alignment horizontal="left"/>
      <protection hidden="1"/>
    </xf>
    <xf numFmtId="0" fontId="40" fillId="0" borderId="1" xfId="0" applyFont="1" applyBorder="1" applyAlignment="1" applyProtection="1">
      <alignment horizontal="left"/>
      <protection hidden="1"/>
    </xf>
    <xf numFmtId="0" fontId="40" fillId="0" borderId="6" xfId="0" applyFont="1" applyBorder="1" applyAlignment="1" applyProtection="1">
      <alignment vertical="center"/>
      <protection hidden="1"/>
    </xf>
    <xf numFmtId="0" fontId="40" fillId="0" borderId="7" xfId="0" applyFont="1" applyBorder="1" applyAlignment="1" applyProtection="1">
      <alignment vertical="center"/>
      <protection hidden="1"/>
    </xf>
    <xf numFmtId="0" fontId="40" fillId="0" borderId="8" xfId="0" applyFont="1" applyBorder="1" applyAlignment="1" applyProtection="1">
      <alignment vertical="center"/>
      <protection hidden="1"/>
    </xf>
    <xf numFmtId="0" fontId="40" fillId="0" borderId="9" xfId="0" applyFont="1" applyBorder="1" applyAlignment="1" applyProtection="1">
      <alignment vertical="center"/>
      <protection hidden="1"/>
    </xf>
    <xf numFmtId="0" fontId="40" fillId="0" borderId="10" xfId="0" applyFont="1" applyBorder="1" applyAlignment="1" applyProtection="1">
      <alignment vertical="center"/>
      <protection hidden="1"/>
    </xf>
    <xf numFmtId="0" fontId="40" fillId="0" borderId="11" xfId="0" applyFont="1" applyBorder="1" applyAlignment="1" applyProtection="1">
      <alignment vertical="center"/>
      <protection hidden="1"/>
    </xf>
    <xf numFmtId="0" fontId="13" fillId="0" borderId="2" xfId="0" applyFont="1" applyBorder="1" applyAlignment="1" applyProtection="1">
      <alignment horizontal="left" vertical="center" wrapText="1"/>
      <protection hidden="1"/>
    </xf>
    <xf numFmtId="0" fontId="13" fillId="0" borderId="3" xfId="0" applyFont="1" applyBorder="1" applyAlignment="1" applyProtection="1">
      <alignment horizontal="left" vertical="center" wrapText="1"/>
      <protection hidden="1"/>
    </xf>
    <xf numFmtId="0" fontId="13" fillId="0" borderId="4" xfId="0" applyFont="1" applyBorder="1" applyAlignment="1" applyProtection="1">
      <alignment horizontal="left" vertical="center" wrapText="1"/>
      <protection hidden="1"/>
    </xf>
    <xf numFmtId="0" fontId="11" fillId="0" borderId="6" xfId="0" applyFont="1" applyBorder="1" applyAlignment="1" applyProtection="1">
      <alignment horizontal="left" vertical="center" wrapText="1"/>
      <protection hidden="1"/>
    </xf>
    <xf numFmtId="0" fontId="11" fillId="0" borderId="7" xfId="0" applyFont="1" applyBorder="1" applyAlignment="1" applyProtection="1">
      <alignment horizontal="left" vertical="center" wrapText="1"/>
      <protection hidden="1"/>
    </xf>
    <xf numFmtId="0" fontId="11" fillId="0" borderId="8" xfId="0" applyFont="1" applyBorder="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11" fillId="0" borderId="11" xfId="0" applyFont="1" applyBorder="1" applyAlignment="1" applyProtection="1">
      <alignment horizontal="left" vertical="center" wrapText="1"/>
      <protection hidden="1"/>
    </xf>
    <xf numFmtId="0" fontId="40" fillId="0" borderId="1" xfId="0" applyNumberFormat="1" applyFont="1" applyBorder="1" applyAlignment="1" applyProtection="1">
      <alignment horizontal="left"/>
      <protection hidden="1"/>
    </xf>
    <xf numFmtId="0" fontId="40" fillId="0" borderId="2" xfId="0" applyFont="1" applyBorder="1" applyAlignment="1" applyProtection="1">
      <alignment horizontal="left"/>
      <protection hidden="1"/>
    </xf>
    <xf numFmtId="0" fontId="40" fillId="0" borderId="3" xfId="0" applyFont="1" applyBorder="1" applyAlignment="1" applyProtection="1">
      <alignment horizontal="left"/>
      <protection hidden="1"/>
    </xf>
    <xf numFmtId="0" fontId="40" fillId="0" borderId="4" xfId="0" applyFont="1" applyBorder="1" applyAlignment="1" applyProtection="1">
      <alignment horizontal="left"/>
      <protection hidden="1"/>
    </xf>
    <xf numFmtId="0" fontId="40" fillId="0" borderId="1" xfId="0" applyFont="1" applyFill="1" applyBorder="1" applyAlignment="1" applyProtection="1">
      <alignment horizontal="left"/>
      <protection hidden="1"/>
    </xf>
    <xf numFmtId="0" fontId="40" fillId="0" borderId="2" xfId="0" applyNumberFormat="1" applyFont="1" applyFill="1" applyBorder="1" applyAlignment="1" applyProtection="1">
      <protection hidden="1"/>
    </xf>
    <xf numFmtId="0" fontId="40" fillId="0" borderId="3" xfId="0" applyNumberFormat="1" applyFont="1" applyFill="1" applyBorder="1" applyAlignment="1" applyProtection="1">
      <protection hidden="1"/>
    </xf>
    <xf numFmtId="0" fontId="40" fillId="0" borderId="4" xfId="0" applyNumberFormat="1" applyFont="1" applyFill="1" applyBorder="1" applyAlignment="1" applyProtection="1">
      <protection hidden="1"/>
    </xf>
    <xf numFmtId="0" fontId="40" fillId="0" borderId="2" xfId="0" applyFont="1" applyFill="1" applyBorder="1" applyAlignment="1" applyProtection="1">
      <alignment vertical="center"/>
      <protection hidden="1"/>
    </xf>
    <xf numFmtId="0" fontId="40" fillId="0" borderId="3" xfId="0" applyFont="1" applyFill="1" applyBorder="1" applyAlignment="1" applyProtection="1">
      <alignment vertical="center"/>
      <protection hidden="1"/>
    </xf>
    <xf numFmtId="0" fontId="40" fillId="0" borderId="4" xfId="0" applyFont="1" applyFill="1" applyBorder="1" applyAlignment="1" applyProtection="1">
      <alignment vertical="center"/>
      <protection hidden="1"/>
    </xf>
    <xf numFmtId="0" fontId="40" fillId="0" borderId="2" xfId="0" applyFont="1" applyBorder="1" applyAlignment="1" applyProtection="1">
      <alignment vertical="center"/>
      <protection hidden="1"/>
    </xf>
    <xf numFmtId="0" fontId="40" fillId="0" borderId="3" xfId="0" applyFont="1" applyBorder="1" applyAlignment="1" applyProtection="1">
      <alignment vertical="center"/>
      <protection hidden="1"/>
    </xf>
    <xf numFmtId="0" fontId="40" fillId="0" borderId="4" xfId="0" applyFont="1" applyBorder="1" applyAlignment="1" applyProtection="1">
      <alignment vertical="center"/>
      <protection hidden="1"/>
    </xf>
    <xf numFmtId="14" fontId="40" fillId="0" borderId="2" xfId="0" applyNumberFormat="1" applyFont="1" applyBorder="1" applyAlignment="1" applyProtection="1">
      <alignment horizontal="left"/>
      <protection hidden="1"/>
    </xf>
    <xf numFmtId="0" fontId="40" fillId="0" borderId="6" xfId="0" applyFont="1" applyFill="1" applyBorder="1" applyAlignment="1" applyProtection="1">
      <alignment vertical="center"/>
      <protection hidden="1"/>
    </xf>
    <xf numFmtId="0" fontId="40" fillId="0" borderId="7" xfId="0" applyFont="1" applyFill="1" applyBorder="1" applyAlignment="1" applyProtection="1">
      <alignment vertical="center"/>
      <protection hidden="1"/>
    </xf>
    <xf numFmtId="0" fontId="40" fillId="0" borderId="8" xfId="0" applyFont="1" applyFill="1" applyBorder="1" applyAlignment="1" applyProtection="1">
      <alignment vertical="center"/>
      <protection hidden="1"/>
    </xf>
    <xf numFmtId="0" fontId="40" fillId="0" borderId="9" xfId="0" applyFont="1" applyFill="1" applyBorder="1" applyAlignment="1" applyProtection="1">
      <alignment vertical="center"/>
      <protection hidden="1"/>
    </xf>
    <xf numFmtId="0" fontId="40" fillId="0" borderId="10" xfId="0" applyFont="1" applyFill="1" applyBorder="1" applyAlignment="1" applyProtection="1">
      <alignment vertical="center"/>
      <protection hidden="1"/>
    </xf>
    <xf numFmtId="0" fontId="40" fillId="0" borderId="11" xfId="0" applyFont="1" applyFill="1" applyBorder="1" applyAlignment="1" applyProtection="1">
      <alignment vertical="center"/>
      <protection hidden="1"/>
    </xf>
    <xf numFmtId="0" fontId="40" fillId="0" borderId="2" xfId="0" applyFont="1" applyFill="1" applyBorder="1" applyAlignment="1" applyProtection="1">
      <alignment horizontal="left"/>
      <protection hidden="1"/>
    </xf>
    <xf numFmtId="0" fontId="40" fillId="0" borderId="3" xfId="0" applyFont="1" applyFill="1" applyBorder="1" applyAlignment="1" applyProtection="1">
      <alignment horizontal="left"/>
      <protection hidden="1"/>
    </xf>
    <xf numFmtId="0" fontId="40" fillId="0" borderId="4" xfId="0" applyFont="1" applyFill="1" applyBorder="1" applyAlignment="1" applyProtection="1">
      <alignment horizontal="left"/>
      <protection hidden="1"/>
    </xf>
    <xf numFmtId="9" fontId="40" fillId="0" borderId="2" xfId="0" applyNumberFormat="1" applyFont="1" applyFill="1" applyBorder="1" applyAlignment="1" applyProtection="1">
      <alignment horizontal="left"/>
      <protection hidden="1"/>
    </xf>
    <xf numFmtId="0" fontId="42" fillId="0" borderId="3" xfId="0" applyFont="1" applyFill="1" applyBorder="1" applyAlignment="1" applyProtection="1">
      <alignment horizontal="center" vertical="center"/>
      <protection hidden="1"/>
    </xf>
    <xf numFmtId="0" fontId="40" fillId="0" borderId="13" xfId="0" applyFont="1" applyFill="1" applyBorder="1" applyAlignment="1" applyProtection="1">
      <protection hidden="1"/>
    </xf>
    <xf numFmtId="0" fontId="40" fillId="0" borderId="14" xfId="0" applyFont="1" applyFill="1" applyBorder="1" applyAlignment="1" applyProtection="1">
      <protection hidden="1"/>
    </xf>
    <xf numFmtId="0" fontId="40" fillId="0" borderId="20" xfId="0" applyFont="1" applyFill="1" applyBorder="1" applyAlignment="1" applyProtection="1">
      <alignment horizontal="left"/>
      <protection hidden="1"/>
    </xf>
    <xf numFmtId="0" fontId="40" fillId="0" borderId="21" xfId="0" applyFont="1" applyFill="1" applyBorder="1" applyAlignment="1" applyProtection="1">
      <alignment horizontal="left"/>
      <protection hidden="1"/>
    </xf>
    <xf numFmtId="0" fontId="40" fillId="0" borderId="9" xfId="0" applyFont="1" applyFill="1" applyBorder="1" applyAlignment="1" applyProtection="1">
      <alignment horizontal="left"/>
      <protection hidden="1"/>
    </xf>
    <xf numFmtId="0" fontId="40" fillId="0" borderId="10" xfId="0" applyFont="1" applyFill="1" applyBorder="1" applyAlignment="1" applyProtection="1">
      <alignment horizontal="left"/>
      <protection hidden="1"/>
    </xf>
    <xf numFmtId="0" fontId="40" fillId="0" borderId="13" xfId="0" applyFont="1" applyBorder="1" applyAlignment="1" applyProtection="1">
      <alignment horizontal="left"/>
      <protection hidden="1"/>
    </xf>
    <xf numFmtId="0" fontId="40" fillId="0" borderId="14" xfId="0" applyFont="1" applyBorder="1" applyAlignment="1" applyProtection="1">
      <alignment horizontal="left"/>
      <protection hidden="1"/>
    </xf>
    <xf numFmtId="0" fontId="40" fillId="0" borderId="15" xfId="0" applyFont="1" applyBorder="1" applyAlignment="1" applyProtection="1">
      <alignment horizontal="left"/>
      <protection hidden="1"/>
    </xf>
    <xf numFmtId="0" fontId="40" fillId="0" borderId="20" xfId="0" applyFont="1" applyBorder="1" applyAlignment="1" applyProtection="1">
      <alignment horizontal="left"/>
      <protection hidden="1"/>
    </xf>
    <xf numFmtId="0" fontId="40" fillId="0" borderId="21" xfId="0" applyFont="1" applyBorder="1" applyAlignment="1" applyProtection="1">
      <alignment horizontal="left"/>
      <protection hidden="1"/>
    </xf>
    <xf numFmtId="0" fontId="40" fillId="0" borderId="22" xfId="0" applyFont="1" applyBorder="1" applyAlignment="1" applyProtection="1">
      <alignment horizontal="left"/>
      <protection hidden="1"/>
    </xf>
    <xf numFmtId="0" fontId="42" fillId="0" borderId="3" xfId="0" applyFont="1" applyBorder="1" applyAlignment="1" applyProtection="1">
      <alignment horizontal="center" vertical="center"/>
      <protection hidden="1"/>
    </xf>
    <xf numFmtId="9" fontId="40" fillId="0" borderId="2" xfId="2" applyFont="1" applyBorder="1" applyAlignment="1" applyProtection="1">
      <alignment horizontal="left"/>
      <protection hidden="1"/>
    </xf>
    <xf numFmtId="9" fontId="40" fillId="0" borderId="3" xfId="2" applyFont="1" applyBorder="1" applyAlignment="1" applyProtection="1">
      <alignment horizontal="left"/>
      <protection hidden="1"/>
    </xf>
    <xf numFmtId="9" fontId="40" fillId="0" borderId="4" xfId="2" applyFont="1" applyBorder="1" applyAlignment="1" applyProtection="1">
      <alignment horizontal="left"/>
      <protection hidden="1"/>
    </xf>
    <xf numFmtId="167" fontId="40" fillId="0" borderId="2" xfId="3" applyNumberFormat="1" applyFont="1" applyFill="1" applyBorder="1" applyAlignment="1" applyProtection="1">
      <alignment horizontal="center"/>
      <protection hidden="1"/>
    </xf>
    <xf numFmtId="167" fontId="40" fillId="0" borderId="3" xfId="3" applyNumberFormat="1" applyFont="1" applyFill="1" applyBorder="1" applyAlignment="1" applyProtection="1">
      <alignment horizontal="center"/>
      <protection hidden="1"/>
    </xf>
    <xf numFmtId="167" fontId="40" fillId="0" borderId="4" xfId="3" applyNumberFormat="1" applyFont="1" applyFill="1" applyBorder="1" applyAlignment="1" applyProtection="1">
      <alignment horizontal="center"/>
      <protection hidden="1"/>
    </xf>
    <xf numFmtId="166" fontId="40" fillId="0" borderId="2" xfId="1" applyNumberFormat="1" applyFont="1" applyBorder="1" applyAlignment="1" applyProtection="1">
      <alignment horizontal="center"/>
      <protection hidden="1"/>
    </xf>
    <xf numFmtId="166" fontId="40" fillId="0" borderId="3" xfId="1" applyNumberFormat="1" applyFont="1" applyBorder="1" applyAlignment="1" applyProtection="1">
      <alignment horizontal="center"/>
      <protection hidden="1"/>
    </xf>
    <xf numFmtId="166" fontId="40" fillId="0" borderId="4" xfId="1" applyNumberFormat="1" applyFont="1" applyBorder="1" applyAlignment="1" applyProtection="1">
      <alignment horizontal="center"/>
      <protection hidden="1"/>
    </xf>
    <xf numFmtId="164" fontId="40" fillId="0" borderId="2" xfId="3" applyFont="1" applyBorder="1" applyAlignment="1" applyProtection="1">
      <alignment horizontal="center"/>
      <protection hidden="1"/>
    </xf>
    <xf numFmtId="164" fontId="40" fillId="0" borderId="3" xfId="3" applyFont="1" applyBorder="1" applyAlignment="1" applyProtection="1">
      <alignment horizontal="center"/>
      <protection hidden="1"/>
    </xf>
    <xf numFmtId="164" fontId="40" fillId="0" borderId="4" xfId="3" applyFont="1" applyBorder="1" applyAlignment="1" applyProtection="1">
      <alignment horizontal="center"/>
      <protection hidden="1"/>
    </xf>
    <xf numFmtId="0" fontId="40" fillId="0" borderId="2" xfId="0" applyFont="1" applyFill="1" applyBorder="1" applyAlignment="1" applyProtection="1">
      <protection hidden="1"/>
    </xf>
    <xf numFmtId="0" fontId="40" fillId="0" borderId="3" xfId="0" applyFont="1" applyFill="1" applyBorder="1" applyAlignment="1" applyProtection="1">
      <protection hidden="1"/>
    </xf>
    <xf numFmtId="0" fontId="40" fillId="0" borderId="4" xfId="0" applyFont="1" applyFill="1" applyBorder="1" applyAlignment="1" applyProtection="1">
      <protection hidden="1"/>
    </xf>
    <xf numFmtId="0" fontId="8" fillId="0" borderId="2"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40" fillId="0" borderId="9" xfId="0" applyFont="1" applyBorder="1" applyAlignment="1" applyProtection="1">
      <alignment horizontal="left"/>
      <protection hidden="1"/>
    </xf>
    <xf numFmtId="0" fontId="40" fillId="0" borderId="10" xfId="0" applyFont="1" applyBorder="1" applyAlignment="1" applyProtection="1">
      <alignment horizontal="left"/>
      <protection hidden="1"/>
    </xf>
    <xf numFmtId="0" fontId="40" fillId="0" borderId="11" xfId="0" applyFont="1" applyBorder="1" applyAlignment="1" applyProtection="1">
      <alignment horizontal="left"/>
      <protection hidden="1"/>
    </xf>
    <xf numFmtId="0" fontId="40" fillId="0" borderId="20" xfId="0" applyFont="1" applyBorder="1" applyAlignment="1" applyProtection="1">
      <alignment horizontal="center"/>
      <protection hidden="1"/>
    </xf>
    <xf numFmtId="0" fontId="40" fillId="0" borderId="21" xfId="0" applyFont="1" applyBorder="1" applyAlignment="1" applyProtection="1">
      <alignment horizontal="center"/>
      <protection hidden="1"/>
    </xf>
    <xf numFmtId="0" fontId="40" fillId="0" borderId="22" xfId="0" applyFont="1" applyBorder="1" applyAlignment="1" applyProtection="1">
      <alignment horizontal="center"/>
      <protection hidden="1"/>
    </xf>
    <xf numFmtId="0" fontId="40" fillId="0" borderId="9" xfId="0" applyFont="1" applyBorder="1" applyAlignment="1" applyProtection="1">
      <alignment horizontal="center"/>
      <protection hidden="1"/>
    </xf>
    <xf numFmtId="0" fontId="40" fillId="0" borderId="10" xfId="0" applyFont="1" applyBorder="1" applyAlignment="1" applyProtection="1">
      <alignment horizontal="center"/>
      <protection hidden="1"/>
    </xf>
    <xf numFmtId="0" fontId="40" fillId="0" borderId="11" xfId="0" applyFont="1" applyBorder="1" applyAlignment="1" applyProtection="1">
      <alignment horizontal="center"/>
      <protection hidden="1"/>
    </xf>
    <xf numFmtId="0" fontId="40" fillId="0" borderId="11" xfId="0" applyFont="1" applyFill="1" applyBorder="1" applyAlignment="1" applyProtection="1">
      <alignment horizontal="left"/>
      <protection hidden="1"/>
    </xf>
    <xf numFmtId="0" fontId="40" fillId="0" borderId="16" xfId="0" applyFont="1" applyBorder="1" applyAlignment="1" applyProtection="1">
      <protection hidden="1"/>
    </xf>
    <xf numFmtId="0" fontId="40" fillId="0" borderId="17" xfId="0" applyFont="1" applyBorder="1" applyAlignment="1" applyProtection="1">
      <protection hidden="1"/>
    </xf>
    <xf numFmtId="0" fontId="40" fillId="0" borderId="18" xfId="0" applyFont="1" applyBorder="1" applyAlignment="1" applyProtection="1">
      <protection hidden="1"/>
    </xf>
    <xf numFmtId="0" fontId="3" fillId="0" borderId="7" xfId="0" applyFont="1" applyBorder="1" applyAlignment="1" applyProtection="1">
      <alignment horizontal="right" vertical="center"/>
      <protection hidden="1"/>
    </xf>
    <xf numFmtId="0" fontId="40" fillId="0" borderId="2" xfId="0" applyFont="1" applyBorder="1" applyAlignment="1" applyProtection="1">
      <protection hidden="1"/>
    </xf>
    <xf numFmtId="0" fontId="40" fillId="0" borderId="3" xfId="0" applyFont="1" applyBorder="1" applyAlignment="1" applyProtection="1">
      <protection hidden="1"/>
    </xf>
    <xf numFmtId="0" fontId="40" fillId="0" borderId="4" xfId="0" applyFont="1" applyBorder="1" applyAlignment="1" applyProtection="1">
      <protection hidden="1"/>
    </xf>
    <xf numFmtId="0" fontId="40" fillId="0" borderId="2" xfId="0" applyFont="1" applyFill="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40" fillId="0" borderId="4" xfId="0" applyFont="1" applyFill="1" applyBorder="1" applyAlignment="1" applyProtection="1">
      <alignment horizontal="center" vertical="center" wrapText="1"/>
      <protection hidden="1"/>
    </xf>
    <xf numFmtId="0" fontId="40" fillId="0" borderId="2" xfId="0" applyFont="1" applyBorder="1" applyAlignment="1" applyProtection="1">
      <alignment horizontal="center" vertical="center" wrapText="1"/>
      <protection hidden="1"/>
    </xf>
    <xf numFmtId="0" fontId="40" fillId="0" borderId="3" xfId="0" applyFont="1" applyBorder="1" applyAlignment="1" applyProtection="1">
      <alignment horizontal="center" vertical="center" wrapText="1"/>
      <protection hidden="1"/>
    </xf>
    <xf numFmtId="0" fontId="40" fillId="0" borderId="4" xfId="0" applyFont="1" applyBorder="1" applyAlignment="1" applyProtection="1">
      <alignment horizontal="center" vertical="center" wrapText="1"/>
      <protection hidden="1"/>
    </xf>
    <xf numFmtId="0" fontId="40" fillId="0" borderId="13" xfId="0" applyFont="1" applyFill="1" applyBorder="1" applyAlignment="1" applyProtection="1">
      <alignment horizontal="left"/>
      <protection hidden="1"/>
    </xf>
    <xf numFmtId="0" fontId="40" fillId="0" borderId="14" xfId="0" applyFont="1" applyFill="1" applyBorder="1" applyAlignment="1" applyProtection="1">
      <alignment horizontal="left"/>
      <protection hidden="1"/>
    </xf>
    <xf numFmtId="0" fontId="40" fillId="0" borderId="15" xfId="0" applyFont="1" applyFill="1" applyBorder="1" applyAlignment="1" applyProtection="1">
      <alignment horizontal="left"/>
      <protection hidden="1"/>
    </xf>
    <xf numFmtId="0" fontId="40" fillId="0" borderId="13" xfId="0" applyFont="1" applyBorder="1" applyAlignment="1" applyProtection="1">
      <protection hidden="1"/>
    </xf>
    <xf numFmtId="0" fontId="40" fillId="0" borderId="14" xfId="0" applyFont="1" applyBorder="1" applyAlignment="1" applyProtection="1">
      <protection hidden="1"/>
    </xf>
    <xf numFmtId="0" fontId="40" fillId="0" borderId="15" xfId="0" applyFont="1" applyBorder="1" applyAlignment="1" applyProtection="1">
      <protection hidden="1"/>
    </xf>
    <xf numFmtId="0" fontId="11" fillId="0" borderId="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 xfId="0" applyFont="1" applyBorder="1" applyAlignment="1" applyProtection="1">
      <alignment horizontal="left" vertical="center" wrapText="1"/>
      <protection hidden="1"/>
    </xf>
    <xf numFmtId="0" fontId="13" fillId="0" borderId="2" xfId="0" applyFont="1" applyBorder="1" applyAlignment="1" applyProtection="1">
      <alignment horizontal="left" vertical="top" wrapText="1"/>
      <protection hidden="1"/>
    </xf>
    <xf numFmtId="0" fontId="13" fillId="0" borderId="3" xfId="0" applyFont="1" applyBorder="1" applyAlignment="1" applyProtection="1">
      <alignment horizontal="left" vertical="top"/>
      <protection hidden="1"/>
    </xf>
    <xf numFmtId="0" fontId="13" fillId="0" borderId="4" xfId="0" applyFont="1" applyBorder="1" applyAlignment="1" applyProtection="1">
      <alignment horizontal="left" vertical="top"/>
      <protection hidden="1"/>
    </xf>
    <xf numFmtId="0" fontId="88" fillId="0" borderId="36" xfId="0" applyFont="1" applyBorder="1" applyAlignment="1" applyProtection="1">
      <alignment horizontal="right"/>
      <protection hidden="1"/>
    </xf>
    <xf numFmtId="0" fontId="59" fillId="0" borderId="0" xfId="0" applyFont="1" applyAlignment="1" applyProtection="1">
      <alignment horizontal="right"/>
      <protection hidden="1"/>
    </xf>
    <xf numFmtId="0" fontId="26" fillId="0" borderId="0" xfId="0" applyFont="1" applyAlignment="1" applyProtection="1">
      <alignment vertical="center" wrapText="1"/>
      <protection hidden="1"/>
    </xf>
    <xf numFmtId="0" fontId="26" fillId="0" borderId="46" xfId="0" applyFont="1" applyBorder="1" applyAlignment="1" applyProtection="1">
      <alignment horizontal="center"/>
      <protection hidden="1"/>
    </xf>
    <xf numFmtId="0" fontId="26" fillId="0" borderId="0" xfId="0" applyFont="1" applyAlignment="1" applyProtection="1">
      <alignment vertical="center"/>
      <protection hidden="1"/>
    </xf>
    <xf numFmtId="0" fontId="26" fillId="0" borderId="0" xfId="0" applyFont="1" applyFill="1" applyAlignment="1" applyProtection="1">
      <alignment vertical="center" wrapText="1"/>
      <protection hidden="1"/>
    </xf>
    <xf numFmtId="0" fontId="26" fillId="0" borderId="0" xfId="0" applyFont="1" applyFill="1" applyAlignment="1" applyProtection="1">
      <alignment horizontal="left" vertical="top" wrapText="1"/>
      <protection hidden="1"/>
    </xf>
    <xf numFmtId="3" fontId="47" fillId="0" borderId="51" xfId="0" applyNumberFormat="1" applyFont="1" applyBorder="1" applyAlignment="1" applyProtection="1">
      <alignment horizontal="center" vertical="top"/>
      <protection hidden="1"/>
    </xf>
    <xf numFmtId="3" fontId="47" fillId="0" borderId="41" xfId="0" applyNumberFormat="1" applyFont="1" applyBorder="1" applyAlignment="1" applyProtection="1">
      <alignment horizontal="center" vertical="top"/>
      <protection hidden="1"/>
    </xf>
    <xf numFmtId="3" fontId="47" fillId="0" borderId="52" xfId="0" applyNumberFormat="1" applyFont="1" applyBorder="1" applyAlignment="1" applyProtection="1">
      <alignment horizontal="center" vertical="top"/>
      <protection hidden="1"/>
    </xf>
    <xf numFmtId="0" fontId="0" fillId="0" borderId="35"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26" fillId="0" borderId="43" xfId="0" applyFont="1" applyBorder="1" applyAlignment="1" applyProtection="1">
      <alignment horizontal="center" vertical="center"/>
      <protection hidden="1"/>
    </xf>
    <xf numFmtId="0" fontId="26" fillId="0" borderId="44" xfId="0" applyFont="1" applyBorder="1" applyAlignment="1" applyProtection="1">
      <alignment horizontal="center" vertical="center"/>
      <protection hidden="1"/>
    </xf>
    <xf numFmtId="0" fontId="26" fillId="0" borderId="45" xfId="0" applyFont="1" applyBorder="1" applyAlignment="1" applyProtection="1">
      <alignment horizontal="center" vertical="center"/>
      <protection hidden="1"/>
    </xf>
    <xf numFmtId="0" fontId="26" fillId="0" borderId="35" xfId="0" applyFont="1" applyBorder="1" applyAlignment="1" applyProtection="1">
      <alignment horizontal="center" vertical="center"/>
      <protection hidden="1"/>
    </xf>
    <xf numFmtId="0" fontId="26" fillId="0" borderId="38" xfId="0" applyFont="1" applyBorder="1" applyAlignment="1" applyProtection="1">
      <alignment horizontal="center" vertical="center"/>
      <protection hidden="1"/>
    </xf>
    <xf numFmtId="0" fontId="26" fillId="0" borderId="40" xfId="0" applyFont="1" applyBorder="1" applyAlignment="1" applyProtection="1">
      <alignment horizontal="center" vertical="center"/>
      <protection hidden="1"/>
    </xf>
    <xf numFmtId="0" fontId="71" fillId="0" borderId="49" xfId="0" applyFont="1" applyBorder="1" applyAlignment="1" applyProtection="1">
      <alignment horizontal="center"/>
      <protection hidden="1"/>
    </xf>
    <xf numFmtId="0" fontId="71" fillId="0" borderId="0" xfId="0" applyFont="1" applyBorder="1" applyAlignment="1" applyProtection="1">
      <alignment horizontal="center"/>
      <protection hidden="1"/>
    </xf>
    <xf numFmtId="0" fontId="69" fillId="0" borderId="49" xfId="0" applyFont="1" applyBorder="1" applyAlignment="1" applyProtection="1">
      <alignment horizontal="center"/>
      <protection hidden="1"/>
    </xf>
    <xf numFmtId="0" fontId="69" fillId="0" borderId="0" xfId="0" applyFont="1" applyBorder="1" applyAlignment="1" applyProtection="1">
      <alignment horizontal="center"/>
      <protection hidden="1"/>
    </xf>
    <xf numFmtId="0" fontId="69" fillId="0" borderId="50" xfId="0" applyFont="1" applyBorder="1" applyAlignment="1" applyProtection="1">
      <alignment horizontal="center"/>
      <protection hidden="1"/>
    </xf>
    <xf numFmtId="0" fontId="73" fillId="2" borderId="36" xfId="0" applyFont="1" applyFill="1" applyBorder="1" applyAlignment="1" applyProtection="1">
      <alignment horizontal="center" vertical="center"/>
      <protection hidden="1"/>
    </xf>
    <xf numFmtId="0" fontId="73" fillId="2" borderId="41" xfId="0" applyFont="1" applyFill="1" applyBorder="1" applyAlignment="1" applyProtection="1">
      <alignment horizontal="center" vertical="center"/>
      <protection hidden="1"/>
    </xf>
    <xf numFmtId="0" fontId="73" fillId="2" borderId="47" xfId="0" applyFont="1" applyFill="1" applyBorder="1" applyAlignment="1" applyProtection="1">
      <alignment horizontal="center" vertical="center"/>
      <protection hidden="1"/>
    </xf>
    <xf numFmtId="0" fontId="73" fillId="2" borderId="48" xfId="0" applyFont="1" applyFill="1" applyBorder="1" applyAlignment="1" applyProtection="1">
      <alignment horizontal="center" vertical="center"/>
      <protection hidden="1"/>
    </xf>
    <xf numFmtId="0" fontId="58" fillId="4" borderId="0" xfId="0" quotePrefix="1" applyFont="1" applyFill="1" applyAlignment="1" applyProtection="1">
      <alignment horizontal="center" vertical="center"/>
      <protection hidden="1"/>
    </xf>
    <xf numFmtId="0" fontId="58" fillId="4" borderId="0" xfId="0" applyFont="1" applyFill="1" applyAlignment="1" applyProtection="1">
      <alignment horizontal="center" vertical="center"/>
      <protection hidden="1"/>
    </xf>
    <xf numFmtId="0" fontId="34" fillId="3" borderId="30" xfId="0" applyFont="1" applyFill="1" applyBorder="1" applyAlignment="1" applyProtection="1">
      <alignment vertical="center"/>
      <protection locked="0"/>
    </xf>
    <xf numFmtId="0" fontId="34" fillId="3" borderId="28" xfId="0" applyFont="1" applyFill="1" applyBorder="1" applyAlignment="1" applyProtection="1">
      <alignment vertical="center"/>
      <protection locked="0"/>
    </xf>
    <xf numFmtId="0" fontId="34" fillId="3" borderId="29" xfId="0" applyFont="1" applyFill="1" applyBorder="1" applyAlignment="1" applyProtection="1">
      <alignment vertical="center"/>
      <protection locked="0"/>
    </xf>
    <xf numFmtId="49" fontId="26" fillId="0" borderId="24" xfId="0" applyNumberFormat="1" applyFont="1" applyFill="1" applyBorder="1" applyAlignment="1" applyProtection="1">
      <alignment horizontal="left" vertical="center" wrapText="1"/>
      <protection locked="0"/>
    </xf>
    <xf numFmtId="49" fontId="26" fillId="0" borderId="26" xfId="0" applyNumberFormat="1" applyFont="1" applyFill="1" applyBorder="1" applyAlignment="1" applyProtection="1">
      <alignment horizontal="left" vertical="center" wrapText="1"/>
      <protection locked="0"/>
    </xf>
    <xf numFmtId="49" fontId="26" fillId="0" borderId="25" xfId="0" applyNumberFormat="1" applyFont="1" applyFill="1" applyBorder="1" applyAlignment="1" applyProtection="1">
      <alignment horizontal="left" vertical="center" wrapText="1"/>
      <protection locked="0"/>
    </xf>
    <xf numFmtId="0" fontId="38" fillId="3" borderId="0" xfId="0" quotePrefix="1" applyFont="1" applyFill="1" applyAlignment="1" applyProtection="1">
      <alignment horizontal="left" vertical="center" wrapText="1"/>
      <protection hidden="1"/>
    </xf>
    <xf numFmtId="0" fontId="38" fillId="3" borderId="0" xfId="0" applyFont="1" applyFill="1" applyAlignment="1" applyProtection="1">
      <alignment horizontal="left" vertical="center" wrapText="1"/>
      <protection hidden="1"/>
    </xf>
    <xf numFmtId="0" fontId="34" fillId="3" borderId="23" xfId="0" applyFont="1" applyFill="1" applyBorder="1" applyAlignment="1" applyProtection="1">
      <alignment horizontal="left" vertical="center" wrapText="1"/>
      <protection locked="0"/>
    </xf>
    <xf numFmtId="0" fontId="34" fillId="3" borderId="0" xfId="0" applyFont="1" applyFill="1" applyAlignment="1" applyProtection="1">
      <alignment wrapText="1"/>
      <protection hidden="1"/>
    </xf>
    <xf numFmtId="0" fontId="26" fillId="3" borderId="24" xfId="0" applyFont="1" applyFill="1" applyBorder="1" applyAlignment="1" applyProtection="1">
      <alignment vertical="center"/>
      <protection locked="0"/>
    </xf>
    <xf numFmtId="0" fontId="26" fillId="3" borderId="26" xfId="0" applyFont="1" applyFill="1" applyBorder="1" applyAlignment="1" applyProtection="1">
      <alignment vertical="center"/>
      <protection locked="0"/>
    </xf>
    <xf numFmtId="0" fontId="26" fillId="3" borderId="25" xfId="0" applyFont="1" applyFill="1" applyBorder="1" applyAlignment="1" applyProtection="1">
      <alignment vertical="center"/>
      <protection locked="0"/>
    </xf>
    <xf numFmtId="0" fontId="26" fillId="3" borderId="24" xfId="0" applyFont="1" applyFill="1" applyBorder="1" applyAlignment="1" applyProtection="1">
      <alignment horizontal="left" vertical="center"/>
      <protection locked="0"/>
    </xf>
    <xf numFmtId="0" fontId="26" fillId="3" borderId="26" xfId="0" applyFont="1" applyFill="1" applyBorder="1" applyAlignment="1" applyProtection="1">
      <alignment horizontal="left" vertical="center"/>
      <protection locked="0"/>
    </xf>
    <xf numFmtId="0" fontId="26" fillId="3" borderId="25" xfId="0" applyFont="1" applyFill="1" applyBorder="1" applyAlignment="1" applyProtection="1">
      <alignment horizontal="left" vertical="center"/>
      <protection locked="0"/>
    </xf>
    <xf numFmtId="0" fontId="34" fillId="3" borderId="0" xfId="0" applyFont="1" applyFill="1" applyAlignment="1" applyProtection="1">
      <alignment horizontal="left" vertical="top" indent="9"/>
      <protection hidden="1"/>
    </xf>
    <xf numFmtId="0" fontId="34" fillId="3" borderId="27" xfId="0" applyFont="1" applyFill="1" applyBorder="1" applyAlignment="1" applyProtection="1">
      <alignment horizontal="left" vertical="top" indent="9"/>
      <protection hidden="1"/>
    </xf>
    <xf numFmtId="0" fontId="19" fillId="3" borderId="24" xfId="0" applyFont="1" applyFill="1" applyBorder="1" applyAlignment="1" applyProtection="1">
      <alignment vertical="center"/>
      <protection locked="0"/>
    </xf>
    <xf numFmtId="0" fontId="19" fillId="3" borderId="26" xfId="0"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26" fillId="3" borderId="24" xfId="0" applyNumberFormat="1" applyFont="1" applyFill="1" applyBorder="1" applyAlignment="1" applyProtection="1">
      <alignment horizontal="left" vertical="center"/>
      <protection locked="0"/>
    </xf>
    <xf numFmtId="0" fontId="26" fillId="3" borderId="26" xfId="0" applyNumberFormat="1" applyFont="1" applyFill="1" applyBorder="1" applyAlignment="1" applyProtection="1">
      <alignment horizontal="left" vertical="center"/>
      <protection locked="0"/>
    </xf>
    <xf numFmtId="0" fontId="26" fillId="3" borderId="25" xfId="0" applyNumberFormat="1" applyFont="1" applyFill="1" applyBorder="1" applyAlignment="1" applyProtection="1">
      <alignment horizontal="left" vertical="center"/>
      <protection locked="0"/>
    </xf>
    <xf numFmtId="0" fontId="39" fillId="4" borderId="0" xfId="0" applyFont="1" applyFill="1" applyAlignment="1" applyProtection="1">
      <alignment horizontal="center"/>
      <protection hidden="1"/>
    </xf>
    <xf numFmtId="0" fontId="34" fillId="3" borderId="0" xfId="0" applyFont="1" applyFill="1" applyAlignment="1" applyProtection="1">
      <alignment vertical="top" wrapText="1"/>
      <protection hidden="1"/>
    </xf>
    <xf numFmtId="0" fontId="34" fillId="3" borderId="0" xfId="0" applyFont="1" applyFill="1" applyAlignment="1" applyProtection="1">
      <alignment horizontal="left" vertical="top" wrapText="1" indent="9"/>
      <protection hidden="1"/>
    </xf>
    <xf numFmtId="0" fontId="34" fillId="3" borderId="0" xfId="0" applyFont="1" applyFill="1" applyBorder="1" applyAlignment="1" applyProtection="1">
      <alignment horizontal="left" vertical="top" wrapText="1" indent="9"/>
      <protection hidden="1"/>
    </xf>
    <xf numFmtId="0" fontId="34" fillId="3" borderId="27" xfId="0" applyFont="1" applyFill="1" applyBorder="1" applyAlignment="1" applyProtection="1">
      <alignment horizontal="left" vertical="top" wrapText="1" indent="9"/>
      <protection hidden="1"/>
    </xf>
    <xf numFmtId="0" fontId="91" fillId="3" borderId="0" xfId="0" applyFont="1" applyFill="1" applyAlignment="1" applyProtection="1">
      <alignment horizontal="center" vertical="center"/>
      <protection hidden="1"/>
    </xf>
    <xf numFmtId="0" fontId="26" fillId="3" borderId="23" xfId="0" applyFont="1" applyFill="1" applyBorder="1" applyAlignment="1" applyProtection="1">
      <alignment vertical="center"/>
      <protection locked="0"/>
    </xf>
    <xf numFmtId="0" fontId="34" fillId="3" borderId="24" xfId="0" applyFont="1" applyFill="1" applyBorder="1" applyAlignment="1" applyProtection="1">
      <alignment vertical="center"/>
      <protection locked="0"/>
    </xf>
    <xf numFmtId="0" fontId="34" fillId="3" borderId="26" xfId="0" applyFont="1" applyFill="1" applyBorder="1" applyAlignment="1" applyProtection="1">
      <alignment vertical="center"/>
      <protection locked="0"/>
    </xf>
    <xf numFmtId="0" fontId="34" fillId="3" borderId="25" xfId="0" applyFont="1" applyFill="1" applyBorder="1" applyAlignment="1" applyProtection="1">
      <alignment vertical="center"/>
      <protection locked="0"/>
    </xf>
    <xf numFmtId="0" fontId="77" fillId="3" borderId="32" xfId="0" applyFont="1" applyFill="1" applyBorder="1" applyAlignment="1" applyProtection="1">
      <alignment vertical="center"/>
      <protection hidden="1"/>
    </xf>
    <xf numFmtId="9" fontId="50" fillId="3" borderId="0" xfId="2" applyFont="1" applyFill="1" applyBorder="1" applyAlignment="1" applyProtection="1">
      <alignment horizontal="right" vertical="center"/>
      <protection hidden="1"/>
    </xf>
    <xf numFmtId="14" fontId="34" fillId="3" borderId="26" xfId="0" applyNumberFormat="1" applyFont="1" applyFill="1" applyBorder="1" applyAlignment="1" applyProtection="1">
      <alignment horizontal="left" vertical="center" wrapText="1"/>
      <protection locked="0"/>
    </xf>
    <xf numFmtId="14" fontId="34" fillId="3" borderId="25" xfId="0" applyNumberFormat="1" applyFont="1" applyFill="1" applyBorder="1" applyAlignment="1" applyProtection="1">
      <alignment horizontal="left" vertical="center" wrapText="1"/>
      <protection locked="0"/>
    </xf>
    <xf numFmtId="0" fontId="54" fillId="4" borderId="0" xfId="0" applyFont="1" applyFill="1" applyAlignment="1" applyProtection="1">
      <alignment horizontal="left"/>
      <protection hidden="1"/>
    </xf>
    <xf numFmtId="49" fontId="34" fillId="3" borderId="24" xfId="0" applyNumberFormat="1" applyFont="1" applyFill="1" applyBorder="1" applyAlignment="1" applyProtection="1">
      <alignment vertical="center" wrapText="1"/>
      <protection locked="0"/>
    </xf>
    <xf numFmtId="49" fontId="34" fillId="3" borderId="25" xfId="0" applyNumberFormat="1" applyFont="1" applyFill="1" applyBorder="1" applyAlignment="1" applyProtection="1">
      <alignment vertical="center" wrapText="1"/>
      <protection locked="0"/>
    </xf>
    <xf numFmtId="0" fontId="77" fillId="3" borderId="0" xfId="0" applyFont="1" applyFill="1" applyAlignment="1" applyProtection="1">
      <alignment horizontal="center" vertical="center"/>
      <protection hidden="1"/>
    </xf>
    <xf numFmtId="0" fontId="26" fillId="3" borderId="0" xfId="0" applyFont="1" applyFill="1" applyBorder="1" applyAlignment="1" applyProtection="1">
      <protection hidden="1"/>
    </xf>
    <xf numFmtId="0" fontId="34" fillId="3" borderId="0" xfId="0" applyFont="1" applyFill="1" applyBorder="1" applyAlignment="1" applyProtection="1">
      <alignment vertical="center"/>
      <protection hidden="1"/>
    </xf>
    <xf numFmtId="0" fontId="26" fillId="3" borderId="0" xfId="0" applyFont="1" applyFill="1" applyBorder="1" applyAlignment="1" applyProtection="1">
      <alignment vertical="center"/>
      <protection hidden="1"/>
    </xf>
    <xf numFmtId="0" fontId="65" fillId="4" borderId="0" xfId="0" applyFont="1" applyFill="1" applyAlignment="1" applyProtection="1">
      <alignment vertical="center" wrapText="1"/>
      <protection hidden="1"/>
    </xf>
    <xf numFmtId="0" fontId="38" fillId="4" borderId="0" xfId="0" applyFont="1" applyFill="1" applyAlignment="1" applyProtection="1">
      <alignment vertical="center" wrapText="1"/>
      <protection hidden="1"/>
    </xf>
    <xf numFmtId="0" fontId="34" fillId="3" borderId="28" xfId="0" applyFont="1" applyFill="1" applyBorder="1" applyAlignment="1" applyProtection="1">
      <protection locked="0"/>
    </xf>
    <xf numFmtId="0" fontId="34" fillId="3" borderId="30" xfId="0" applyFont="1" applyFill="1" applyBorder="1" applyAlignment="1" applyProtection="1">
      <protection locked="0"/>
    </xf>
    <xf numFmtId="0" fontId="34" fillId="3" borderId="29" xfId="0" applyFont="1" applyFill="1" applyBorder="1" applyAlignment="1" applyProtection="1">
      <protection locked="0"/>
    </xf>
    <xf numFmtId="0" fontId="77" fillId="3" borderId="0" xfId="0" applyFont="1" applyFill="1" applyAlignment="1" applyProtection="1">
      <alignment vertical="top"/>
      <protection hidden="1"/>
    </xf>
    <xf numFmtId="0" fontId="48" fillId="4" borderId="0" xfId="0" quotePrefix="1" applyFont="1" applyFill="1" applyAlignment="1" applyProtection="1">
      <alignment horizontal="center" vertical="center"/>
      <protection hidden="1"/>
    </xf>
    <xf numFmtId="0" fontId="48" fillId="4" borderId="0" xfId="0" applyFont="1" applyFill="1" applyAlignment="1" applyProtection="1">
      <alignment horizontal="center" vertical="center"/>
      <protection hidden="1"/>
    </xf>
    <xf numFmtId="0" fontId="26" fillId="0" borderId="24" xfId="0" applyFont="1" applyFill="1" applyBorder="1" applyAlignment="1" applyProtection="1">
      <alignment vertical="center"/>
      <protection locked="0"/>
    </xf>
    <xf numFmtId="0" fontId="26" fillId="0" borderId="26" xfId="0" applyFont="1" applyFill="1" applyBorder="1" applyAlignment="1" applyProtection="1">
      <alignment vertical="center"/>
      <protection locked="0"/>
    </xf>
    <xf numFmtId="0" fontId="26" fillId="0" borderId="25" xfId="0" applyFont="1" applyFill="1" applyBorder="1" applyAlignment="1" applyProtection="1">
      <alignment vertical="center"/>
      <protection locked="0"/>
    </xf>
    <xf numFmtId="9" fontId="50" fillId="3" borderId="0" xfId="2" applyFont="1" applyFill="1" applyBorder="1" applyAlignment="1" applyProtection="1">
      <alignment horizontal="center" vertical="center"/>
      <protection hidden="1"/>
    </xf>
    <xf numFmtId="0" fontId="26" fillId="0" borderId="24" xfId="0" applyFont="1" applyBorder="1" applyAlignment="1" applyProtection="1">
      <alignment horizontal="left" vertical="center"/>
      <protection locked="0"/>
    </xf>
    <xf numFmtId="0" fontId="26" fillId="0" borderId="26" xfId="0" applyFont="1" applyBorder="1" applyAlignment="1" applyProtection="1">
      <alignment horizontal="left" vertical="center"/>
      <protection locked="0"/>
    </xf>
    <xf numFmtId="0" fontId="26" fillId="0" borderId="25" xfId="0" applyFont="1" applyBorder="1" applyAlignment="1" applyProtection="1">
      <alignment horizontal="left" vertical="center"/>
      <protection locked="0"/>
    </xf>
    <xf numFmtId="0" fontId="39" fillId="4" borderId="0" xfId="0" applyFont="1" applyFill="1" applyAlignment="1" applyProtection="1">
      <alignment horizontal="center"/>
    </xf>
    <xf numFmtId="0" fontId="38" fillId="3" borderId="0" xfId="0" applyFont="1" applyFill="1" applyAlignment="1">
      <alignment horizontal="left" vertical="center" wrapText="1"/>
    </xf>
    <xf numFmtId="0" fontId="77" fillId="3" borderId="0" xfId="0" applyFont="1" applyFill="1" applyAlignment="1" applyProtection="1">
      <alignment horizontal="center" vertical="top"/>
      <protection hidden="1"/>
    </xf>
    <xf numFmtId="0" fontId="34" fillId="3" borderId="24" xfId="0" applyNumberFormat="1" applyFont="1" applyFill="1" applyBorder="1" applyAlignment="1" applyProtection="1">
      <alignment horizontal="center" vertical="center" wrapText="1"/>
      <protection locked="0"/>
    </xf>
    <xf numFmtId="0" fontId="34" fillId="3" borderId="25" xfId="0" applyNumberFormat="1" applyFont="1" applyFill="1" applyBorder="1" applyAlignment="1" applyProtection="1">
      <alignment horizontal="center" vertical="center" wrapText="1"/>
      <protection locked="0"/>
    </xf>
    <xf numFmtId="0" fontId="77" fillId="3" borderId="32" xfId="0" applyFont="1" applyFill="1" applyBorder="1" applyAlignment="1" applyProtection="1">
      <alignment vertical="top"/>
      <protection hidden="1"/>
    </xf>
    <xf numFmtId="0" fontId="78" fillId="4" borderId="0" xfId="0" applyFont="1" applyFill="1" applyAlignment="1" applyProtection="1">
      <alignment horizontal="right"/>
    </xf>
    <xf numFmtId="167" fontId="40" fillId="0" borderId="2" xfId="3" applyNumberFormat="1" applyFont="1" applyBorder="1" applyAlignment="1" applyProtection="1">
      <alignment horizontal="center"/>
      <protection hidden="1"/>
    </xf>
    <xf numFmtId="167" fontId="40" fillId="0" borderId="3" xfId="3" applyNumberFormat="1" applyFont="1" applyBorder="1" applyAlignment="1" applyProtection="1">
      <alignment horizontal="center"/>
      <protection hidden="1"/>
    </xf>
    <xf numFmtId="167" fontId="40" fillId="0" borderId="4" xfId="3" applyNumberFormat="1" applyFont="1" applyBorder="1" applyAlignment="1" applyProtection="1">
      <alignment horizontal="center"/>
      <protection hidden="1"/>
    </xf>
    <xf numFmtId="9" fontId="40" fillId="0" borderId="2" xfId="0" applyNumberFormat="1" applyFont="1" applyBorder="1" applyAlignment="1" applyProtection="1">
      <alignment horizontal="left"/>
      <protection hidden="1"/>
    </xf>
    <xf numFmtId="0" fontId="40" fillId="0" borderId="2" xfId="0" applyNumberFormat="1" applyFont="1" applyBorder="1" applyAlignment="1" applyProtection="1">
      <protection hidden="1"/>
    </xf>
    <xf numFmtId="0" fontId="40" fillId="0" borderId="3" xfId="0" applyNumberFormat="1" applyFont="1" applyBorder="1" applyAlignment="1" applyProtection="1">
      <protection hidden="1"/>
    </xf>
    <xf numFmtId="0" fontId="40" fillId="0" borderId="4" xfId="0" applyNumberFormat="1" applyFont="1" applyBorder="1" applyAlignment="1" applyProtection="1">
      <protection hidden="1"/>
    </xf>
    <xf numFmtId="0" fontId="40" fillId="0" borderId="2" xfId="0" applyNumberFormat="1" applyFont="1" applyBorder="1" applyAlignment="1" applyProtection="1">
      <alignment horizontal="left"/>
      <protection hidden="1"/>
    </xf>
    <xf numFmtId="0" fontId="40" fillId="0" borderId="3" xfId="0" applyNumberFormat="1" applyFont="1" applyBorder="1" applyAlignment="1" applyProtection="1">
      <alignment horizontal="left"/>
      <protection hidden="1"/>
    </xf>
    <xf numFmtId="0" fontId="40" fillId="0" borderId="4" xfId="0" applyNumberFormat="1" applyFont="1" applyBorder="1" applyAlignment="1" applyProtection="1">
      <alignment horizontal="left"/>
      <protection hidden="1"/>
    </xf>
    <xf numFmtId="14" fontId="40" fillId="0" borderId="3" xfId="0" quotePrefix="1" applyNumberFormat="1" applyFont="1" applyBorder="1" applyAlignment="1" applyProtection="1">
      <alignment horizontal="left"/>
      <protection hidden="1"/>
    </xf>
    <xf numFmtId="14" fontId="40" fillId="0" borderId="4" xfId="0" quotePrefix="1" applyNumberFormat="1" applyFont="1" applyBorder="1" applyAlignment="1" applyProtection="1">
      <alignment horizontal="left"/>
      <protection hidden="1"/>
    </xf>
    <xf numFmtId="0" fontId="34" fillId="3" borderId="0" xfId="0" applyFont="1" applyFill="1" applyBorder="1" applyAlignment="1" applyProtection="1">
      <alignment horizontal="center" vertical="center" wrapText="1"/>
      <protection hidden="1"/>
    </xf>
    <xf numFmtId="0" fontId="34" fillId="4" borderId="0" xfId="0" applyFont="1" applyFill="1" applyAlignment="1" applyProtection="1">
      <alignment vertical="center" wrapText="1"/>
      <protection hidden="1"/>
    </xf>
    <xf numFmtId="0" fontId="34" fillId="3" borderId="0" xfId="0" applyFont="1" applyFill="1" applyBorder="1" applyAlignment="1" applyProtection="1">
      <alignment horizontal="center" vertical="center"/>
      <protection hidden="1"/>
    </xf>
    <xf numFmtId="167" fontId="40" fillId="0" borderId="2" xfId="3" applyNumberFormat="1" applyFont="1" applyBorder="1" applyAlignment="1" applyProtection="1">
      <alignment horizontal="left"/>
      <protection hidden="1"/>
    </xf>
    <xf numFmtId="167" fontId="40" fillId="0" borderId="3" xfId="3" applyNumberFormat="1" applyFont="1" applyBorder="1" applyAlignment="1" applyProtection="1">
      <alignment horizontal="left"/>
      <protection hidden="1"/>
    </xf>
    <xf numFmtId="167" fontId="40" fillId="0" borderId="4" xfId="3" applyNumberFormat="1" applyFont="1" applyBorder="1" applyAlignment="1" applyProtection="1">
      <alignment horizontal="left"/>
      <protection hidden="1"/>
    </xf>
  </cellXfs>
  <cellStyles count="4">
    <cellStyle name="Millares" xfId="1" builtinId="3"/>
    <cellStyle name="Moneda" xfId="3" builtinId="4"/>
    <cellStyle name="Normal" xfId="0" builtinId="0"/>
    <cellStyle name="Porcentaje" xfId="2" builtinId="5"/>
  </cellStyles>
  <dxfs count="237">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b val="0"/>
        <i val="0"/>
        <color theme="0" tint="-0.24994659260841701"/>
      </font>
    </dxf>
    <dxf>
      <font>
        <b val="0"/>
        <i val="0"/>
        <color theme="0" tint="-0.24994659260841701"/>
      </font>
    </dxf>
    <dxf>
      <font>
        <b val="0"/>
        <i val="0"/>
        <color theme="0" tint="-0.24994659260841701"/>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b val="0"/>
        <i val="0"/>
        <color theme="0" tint="-0.24994659260841701"/>
      </font>
    </dxf>
    <dxf>
      <font>
        <b val="0"/>
        <i val="0"/>
        <color theme="0" tint="-0.24994659260841701"/>
      </font>
    </dxf>
    <dxf>
      <font>
        <b val="0"/>
        <i val="0"/>
        <color theme="0" tint="-0.24994659260841701"/>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b val="0"/>
        <i val="0"/>
        <color theme="0" tint="-0.24994659260841701"/>
      </font>
    </dxf>
    <dxf>
      <font>
        <b val="0"/>
        <i val="0"/>
        <color theme="0" tint="-0.24994659260841701"/>
      </font>
    </dxf>
    <dxf>
      <font>
        <b val="0"/>
        <i val="0"/>
        <color theme="0" tint="-0.24994659260841701"/>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fill>
        <patternFill>
          <bgColor theme="0"/>
        </patternFill>
      </fill>
    </dxf>
    <dxf>
      <font>
        <color theme="0"/>
      </font>
      <fill>
        <patternFill>
          <bgColor theme="0"/>
        </patternFill>
      </fill>
      <border>
        <left/>
        <right/>
        <top/>
        <bottom/>
      </border>
    </dxf>
    <dxf>
      <font>
        <b/>
        <i val="0"/>
        <color rgb="FFFF0000"/>
      </font>
      <fill>
        <patternFill>
          <bgColor theme="0"/>
        </patternFill>
      </fill>
      <border>
        <vertical/>
        <horizontal/>
      </border>
    </dxf>
    <dxf>
      <font>
        <color theme="0"/>
      </font>
      <fill>
        <patternFill>
          <bgColor theme="0"/>
        </patternFill>
      </fill>
      <border>
        <left/>
        <right/>
        <top/>
        <bottom/>
      </border>
    </dxf>
    <dxf>
      <fill>
        <patternFill>
          <bgColor rgb="FFFF6600"/>
        </patternFill>
      </fill>
    </dxf>
    <dxf>
      <font>
        <b/>
        <i val="0"/>
        <color rgb="FFFF0000"/>
      </font>
      <fill>
        <patternFill>
          <bgColor theme="0" tint="-4.9989318521683403E-2"/>
        </patternFill>
      </fill>
    </dxf>
    <dxf>
      <fill>
        <patternFill>
          <bgColor rgb="FFFF6600"/>
        </patternFill>
      </fill>
    </dxf>
    <dxf>
      <fill>
        <patternFill>
          <bgColor rgb="FFFF6600"/>
        </patternFill>
      </fill>
    </dxf>
    <dxf>
      <fill>
        <patternFill>
          <bgColor rgb="FFFF6E00"/>
        </patternFill>
      </fill>
    </dxf>
    <dxf>
      <font>
        <color rgb="FFFF0000"/>
      </font>
    </dxf>
    <dxf>
      <font>
        <color theme="0" tint="-0.14996795556505021"/>
      </font>
    </dxf>
    <dxf>
      <font>
        <color rgb="FFFF0000"/>
      </font>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theme="0" tint="-0.14996795556505021"/>
      </font>
    </dxf>
    <dxf>
      <font>
        <b val="0"/>
        <i val="0"/>
        <color theme="0" tint="-0.24994659260841701"/>
      </font>
    </dxf>
    <dxf>
      <font>
        <b val="0"/>
        <i val="0"/>
        <color theme="0" tint="-0.24994659260841701"/>
      </font>
    </dxf>
    <dxf>
      <fill>
        <patternFill>
          <bgColor rgb="FFFF6600"/>
        </patternFill>
      </fill>
    </dxf>
    <dxf>
      <font>
        <b val="0"/>
        <i val="0"/>
        <color theme="0" tint="-0.24994659260841701"/>
      </font>
    </dxf>
    <dxf>
      <fill>
        <patternFill>
          <bgColor rgb="FFFF6600"/>
        </patternFill>
      </fill>
    </dxf>
    <dxf>
      <font>
        <b val="0"/>
        <i val="0"/>
        <color theme="0" tint="-0.24994659260841701"/>
      </font>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ont>
        <b val="0"/>
        <i val="0"/>
        <color theme="0" tint="-0.24994659260841701"/>
      </font>
    </dxf>
    <dxf>
      <fill>
        <patternFill>
          <bgColor theme="0" tint="-0.24994659260841701"/>
        </patternFill>
      </fill>
    </dxf>
    <dxf>
      <fill>
        <patternFill>
          <bgColor theme="0" tint="-0.24994659260841701"/>
        </patternFill>
      </fill>
    </dxf>
    <dxf>
      <font>
        <color rgb="FFFF0000"/>
      </font>
    </dxf>
    <dxf>
      <fill>
        <patternFill>
          <bgColor rgb="FFFF6600"/>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6E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hyperlink" Target="#'F2'!A1"/></Relationships>
</file>

<file path=xl/drawings/_rels/drawing10.xml.rels><?xml version="1.0" encoding="UTF-8" standalone="yes"?>
<Relationships xmlns="http://schemas.openxmlformats.org/package/2006/relationships"><Relationship Id="rId2" Type="http://schemas.openxmlformats.org/officeDocument/2006/relationships/hyperlink" Target="#Imp!A1"/><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hyperlink" Target="#Imp!A1"/></Relationships>
</file>

<file path=xl/drawings/_rels/drawing13.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FPersonas"/><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14.xml.rels><?xml version="1.0" encoding="UTF-8" standalone="yes"?>
<Relationships xmlns="http://schemas.openxmlformats.org/package/2006/relationships"><Relationship Id="rId8" Type="http://schemas.openxmlformats.org/officeDocument/2006/relationships/hyperlink" Target="#J1_P2!Per_11"/><Relationship Id="rId3" Type="http://schemas.openxmlformats.org/officeDocument/2006/relationships/hyperlink" Target="#Per_13"/><Relationship Id="rId7" Type="http://schemas.openxmlformats.org/officeDocument/2006/relationships/hyperlink" Target="#J1_P1!Per_11"/><Relationship Id="rId2" Type="http://schemas.openxmlformats.org/officeDocument/2006/relationships/hyperlink" Target="#'F3'!A1"/><Relationship Id="rId1" Type="http://schemas.openxmlformats.org/officeDocument/2006/relationships/hyperlink" Target="#Per_12"/><Relationship Id="rId6" Type="http://schemas.openxmlformats.org/officeDocument/2006/relationships/hyperlink" Target="#'J1'!Per_13"/><Relationship Id="rId5" Type="http://schemas.openxmlformats.org/officeDocument/2006/relationships/hyperlink" Target="#'J1'!Per_15"/><Relationship Id="rId4" Type="http://schemas.openxmlformats.org/officeDocument/2006/relationships/hyperlink" Target="#Per_11"/><Relationship Id="rId9" Type="http://schemas.openxmlformats.org/officeDocument/2006/relationships/hyperlink" Target="#J1_P3!Per_11"/></Relationships>
</file>

<file path=xl/drawings/_rels/drawing15.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1'!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16.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1'!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17.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1'!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18.xml.rels><?xml version="1.0" encoding="UTF-8" standalone="yes"?>
<Relationships xmlns="http://schemas.openxmlformats.org/package/2006/relationships"><Relationship Id="rId2" Type="http://schemas.openxmlformats.org/officeDocument/2006/relationships/hyperlink" Target="#Imp!A1"/><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FPersonas"/><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2.xml.rels><?xml version="1.0" encoding="UTF-8" standalone="yes"?>
<Relationships xmlns="http://schemas.openxmlformats.org/package/2006/relationships"><Relationship Id="rId3" Type="http://schemas.openxmlformats.org/officeDocument/2006/relationships/hyperlink" Target="#'F1'!A1"/><Relationship Id="rId2" Type="http://schemas.openxmlformats.org/officeDocument/2006/relationships/hyperlink" Target="#Nsuc"/><Relationship Id="rId1" Type="http://schemas.openxmlformats.org/officeDocument/2006/relationships/hyperlink" Target="#'F3'!A1"/></Relationships>
</file>

<file path=xl/drawings/_rels/drawing20.xml.rels><?xml version="1.0" encoding="UTF-8" standalone="yes"?>
<Relationships xmlns="http://schemas.openxmlformats.org/package/2006/relationships"><Relationship Id="rId8" Type="http://schemas.openxmlformats.org/officeDocument/2006/relationships/hyperlink" Target="#J2_P2!Per_11"/><Relationship Id="rId3" Type="http://schemas.openxmlformats.org/officeDocument/2006/relationships/hyperlink" Target="#Per_13"/><Relationship Id="rId7" Type="http://schemas.openxmlformats.org/officeDocument/2006/relationships/hyperlink" Target="#J2_P1!Per_11"/><Relationship Id="rId2" Type="http://schemas.openxmlformats.org/officeDocument/2006/relationships/hyperlink" Target="#'F3'!A1"/><Relationship Id="rId1" Type="http://schemas.openxmlformats.org/officeDocument/2006/relationships/hyperlink" Target="#Per_12"/><Relationship Id="rId6" Type="http://schemas.openxmlformats.org/officeDocument/2006/relationships/hyperlink" Target="#'J2'!Per_13"/><Relationship Id="rId5" Type="http://schemas.openxmlformats.org/officeDocument/2006/relationships/hyperlink" Target="#'J2'!Per_15"/><Relationship Id="rId4" Type="http://schemas.openxmlformats.org/officeDocument/2006/relationships/hyperlink" Target="#Per_11"/><Relationship Id="rId9" Type="http://schemas.openxmlformats.org/officeDocument/2006/relationships/hyperlink" Target="#J2_P3!Per_11"/></Relationships>
</file>

<file path=xl/drawings/_rels/drawing21.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2'!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22.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2'!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23.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2'!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24.xml.rels><?xml version="1.0" encoding="UTF-8" standalone="yes"?>
<Relationships xmlns="http://schemas.openxmlformats.org/package/2006/relationships"><Relationship Id="rId2" Type="http://schemas.openxmlformats.org/officeDocument/2006/relationships/hyperlink" Target="#Imp!A1"/><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FPersonas"/><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26.xml.rels><?xml version="1.0" encoding="UTF-8" standalone="yes"?>
<Relationships xmlns="http://schemas.openxmlformats.org/package/2006/relationships"><Relationship Id="rId8" Type="http://schemas.openxmlformats.org/officeDocument/2006/relationships/hyperlink" Target="#J3_P2!Per_11"/><Relationship Id="rId3" Type="http://schemas.openxmlformats.org/officeDocument/2006/relationships/hyperlink" Target="#Per_13"/><Relationship Id="rId7" Type="http://schemas.openxmlformats.org/officeDocument/2006/relationships/hyperlink" Target="#J3_P1!Per_11"/><Relationship Id="rId2" Type="http://schemas.openxmlformats.org/officeDocument/2006/relationships/hyperlink" Target="#'F3'!A1"/><Relationship Id="rId1" Type="http://schemas.openxmlformats.org/officeDocument/2006/relationships/hyperlink" Target="#Per_12"/><Relationship Id="rId6" Type="http://schemas.openxmlformats.org/officeDocument/2006/relationships/hyperlink" Target="#'J3'!Per_13"/><Relationship Id="rId5" Type="http://schemas.openxmlformats.org/officeDocument/2006/relationships/hyperlink" Target="#'J3'!Per_15"/><Relationship Id="rId4" Type="http://schemas.openxmlformats.org/officeDocument/2006/relationships/hyperlink" Target="#Per_11"/><Relationship Id="rId9" Type="http://schemas.openxmlformats.org/officeDocument/2006/relationships/hyperlink" Target="#J3_P3!Per_11"/></Relationships>
</file>

<file path=xl/drawings/_rels/drawing27.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3'!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28.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3'!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29.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J3'!Per_15"/><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3.xml.rels><?xml version="1.0" encoding="UTF-8" standalone="yes"?>
<Relationships xmlns="http://schemas.openxmlformats.org/package/2006/relationships"><Relationship Id="rId1" Type="http://schemas.openxmlformats.org/officeDocument/2006/relationships/hyperlink" Target="#'F2'!A1"/></Relationships>
</file>

<file path=xl/drawings/_rels/drawing30.xml.rels><?xml version="1.0" encoding="UTF-8" standalone="yes"?>
<Relationships xmlns="http://schemas.openxmlformats.org/package/2006/relationships"><Relationship Id="rId2" Type="http://schemas.openxmlformats.org/officeDocument/2006/relationships/hyperlink" Target="#Imp!A1"/><Relationship Id="rId1" Type="http://schemas.openxmlformats.org/officeDocument/2006/relationships/image" Target="../media/image1.emf"/></Relationships>
</file>

<file path=xl/drawings/_rels/drawing31.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FPersonas"/><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32.xml.rels><?xml version="1.0" encoding="UTF-8" standalone="yes"?>
<Relationships xmlns="http://schemas.openxmlformats.org/package/2006/relationships"><Relationship Id="rId3" Type="http://schemas.openxmlformats.org/officeDocument/2006/relationships/hyperlink" Target="#Per_13"/><Relationship Id="rId2" Type="http://schemas.openxmlformats.org/officeDocument/2006/relationships/hyperlink" Target="#FPersonas"/><Relationship Id="rId1" Type="http://schemas.openxmlformats.org/officeDocument/2006/relationships/hyperlink" Target="#Per_12"/><Relationship Id="rId6" Type="http://schemas.openxmlformats.org/officeDocument/2006/relationships/hyperlink" Target="#Per_15"/><Relationship Id="rId5" Type="http://schemas.openxmlformats.org/officeDocument/2006/relationships/hyperlink" Target="#Per_14"/><Relationship Id="rId4" Type="http://schemas.openxmlformats.org/officeDocument/2006/relationships/hyperlink" Target="#Per_11"/></Relationships>
</file>

<file path=xl/drawings/_rels/drawing4.xml.rels><?xml version="1.0" encoding="UTF-8" standalone="yes"?>
<Relationships xmlns="http://schemas.openxmlformats.org/package/2006/relationships"><Relationship Id="rId8" Type="http://schemas.openxmlformats.org/officeDocument/2006/relationships/hyperlink" Target="#'J3'!Per_11"/><Relationship Id="rId3" Type="http://schemas.openxmlformats.org/officeDocument/2006/relationships/hyperlink" Target="#Per_11"/><Relationship Id="rId7" Type="http://schemas.openxmlformats.org/officeDocument/2006/relationships/hyperlink" Target="#'P3'!Per_11"/><Relationship Id="rId2" Type="http://schemas.openxmlformats.org/officeDocument/2006/relationships/hyperlink" Target="#'F2'!A1"/><Relationship Id="rId1" Type="http://schemas.openxmlformats.org/officeDocument/2006/relationships/hyperlink" Target="#Rl_0"/><Relationship Id="rId6" Type="http://schemas.openxmlformats.org/officeDocument/2006/relationships/hyperlink" Target="#'J2'!Per_11"/><Relationship Id="rId5" Type="http://schemas.openxmlformats.org/officeDocument/2006/relationships/hyperlink" Target="#'P2'!Per_11"/><Relationship Id="rId10" Type="http://schemas.openxmlformats.org/officeDocument/2006/relationships/hyperlink" Target="#'P5'!Per_11"/><Relationship Id="rId4" Type="http://schemas.openxmlformats.org/officeDocument/2006/relationships/hyperlink" Target="#'J1'!Per_11"/><Relationship Id="rId9" Type="http://schemas.openxmlformats.org/officeDocument/2006/relationships/hyperlink" Target="#'P4'!Per_11"/></Relationships>
</file>

<file path=xl/drawings/_rels/drawing5.xml.rels><?xml version="1.0" encoding="UTF-8" standalone="yes"?>
<Relationships xmlns="http://schemas.openxmlformats.org/package/2006/relationships"><Relationship Id="rId8" Type="http://schemas.openxmlformats.org/officeDocument/2006/relationships/hyperlink" Target="#Rl_4"/><Relationship Id="rId3" Type="http://schemas.openxmlformats.org/officeDocument/2006/relationships/hyperlink" Target="#Rl_0"/><Relationship Id="rId7" Type="http://schemas.openxmlformats.org/officeDocument/2006/relationships/hyperlink" Target="#Rl_N"/><Relationship Id="rId2" Type="http://schemas.openxmlformats.org/officeDocument/2006/relationships/hyperlink" Target="#Rl_1"/><Relationship Id="rId1" Type="http://schemas.openxmlformats.org/officeDocument/2006/relationships/hyperlink" Target="#'F5'!A1"/><Relationship Id="rId6" Type="http://schemas.openxmlformats.org/officeDocument/2006/relationships/hyperlink" Target="#'F3'!A1"/><Relationship Id="rId5" Type="http://schemas.openxmlformats.org/officeDocument/2006/relationships/hyperlink" Target="#Rl_3"/><Relationship Id="rId4" Type="http://schemas.openxmlformats.org/officeDocument/2006/relationships/hyperlink" Target="#Rl_2"/></Relationships>
</file>

<file path=xl/drawings/_rels/drawing6.xml.rels><?xml version="1.0" encoding="UTF-8" standalone="yes"?>
<Relationships xmlns="http://schemas.openxmlformats.org/package/2006/relationships"><Relationship Id="rId2" Type="http://schemas.openxmlformats.org/officeDocument/2006/relationships/hyperlink" Target="#Rl_0"/><Relationship Id="rId1" Type="http://schemas.openxmlformats.org/officeDocument/2006/relationships/hyperlink" Target="#Imp!A1"/></Relationships>
</file>

<file path=xl/drawings/_rels/drawing7.xml.rels><?xml version="1.0" encoding="UTF-8" standalone="yes"?>
<Relationships xmlns="http://schemas.openxmlformats.org/package/2006/relationships"><Relationship Id="rId3" Type="http://schemas.openxmlformats.org/officeDocument/2006/relationships/hyperlink" Target="#Form0!A1"/><Relationship Id="rId7" Type="http://schemas.openxmlformats.org/officeDocument/2006/relationships/hyperlink" Target="#Form2!A1"/><Relationship Id="rId2" Type="http://schemas.openxmlformats.org/officeDocument/2006/relationships/hyperlink" Target="#'F5'!A1"/><Relationship Id="rId1" Type="http://schemas.openxmlformats.org/officeDocument/2006/relationships/hyperlink" Target="#Form1!A1"/><Relationship Id="rId6" Type="http://schemas.openxmlformats.org/officeDocument/2006/relationships/hyperlink" Target="#Carta!A1"/><Relationship Id="rId5" Type="http://schemas.openxmlformats.org/officeDocument/2006/relationships/hyperlink" Target="#AnexoAP2!A1"/><Relationship Id="rId4" Type="http://schemas.openxmlformats.org/officeDocument/2006/relationships/hyperlink" Target="#AnexoAP1!A1"/></Relationships>
</file>

<file path=xl/drawings/_rels/drawing8.xml.rels><?xml version="1.0" encoding="UTF-8" standalone="yes"?>
<Relationships xmlns="http://schemas.openxmlformats.org/package/2006/relationships"><Relationship Id="rId1" Type="http://schemas.openxmlformats.org/officeDocument/2006/relationships/hyperlink" Target="#Imp!A1"/></Relationships>
</file>

<file path=xl/drawings/_rels/drawing9.xml.rels><?xml version="1.0" encoding="UTF-8" standalone="yes"?>
<Relationships xmlns="http://schemas.openxmlformats.org/package/2006/relationships"><Relationship Id="rId2" Type="http://schemas.openxmlformats.org/officeDocument/2006/relationships/hyperlink" Target="#Imp!A1"/><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266699</xdr:colOff>
      <xdr:row>20</xdr:row>
      <xdr:rowOff>57150</xdr:rowOff>
    </xdr:from>
    <xdr:to>
      <xdr:col>6</xdr:col>
      <xdr:colOff>1181099</xdr:colOff>
      <xdr:row>21</xdr:row>
      <xdr:rowOff>85725</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00000000-0008-0000-0000-000002000000}"/>
            </a:ext>
          </a:extLst>
        </xdr:cNvPr>
        <xdr:cNvSpPr/>
      </xdr:nvSpPr>
      <xdr:spPr>
        <a:xfrm>
          <a:off x="5019674" y="36099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editAs="oneCell">
    <xdr:from>
      <xdr:col>6</xdr:col>
      <xdr:colOff>95250</xdr:colOff>
      <xdr:row>0</xdr:row>
      <xdr:rowOff>95250</xdr:rowOff>
    </xdr:from>
    <xdr:to>
      <xdr:col>7</xdr:col>
      <xdr:colOff>54832</xdr:colOff>
      <xdr:row>0</xdr:row>
      <xdr:rowOff>275249</xdr:rowOff>
    </xdr:to>
    <xdr:grpSp>
      <xdr:nvGrpSpPr>
        <xdr:cNvPr id="10" name="Grupo 9">
          <a:extLst>
            <a:ext uri="{FF2B5EF4-FFF2-40B4-BE49-F238E27FC236}">
              <a16:creationId xmlns="" xmlns:a16="http://schemas.microsoft.com/office/drawing/2014/main" id="{3E621954-AD48-4C57-A4B3-096F3E681342}"/>
            </a:ext>
          </a:extLst>
        </xdr:cNvPr>
        <xdr:cNvGrpSpPr/>
      </xdr:nvGrpSpPr>
      <xdr:grpSpPr>
        <a:xfrm>
          <a:off x="4838700" y="95250"/>
          <a:ext cx="1245457" cy="179999"/>
          <a:chOff x="1523999" y="772404"/>
          <a:chExt cx="1245457" cy="179999"/>
        </a:xfrm>
        <a:solidFill>
          <a:schemeClr val="bg1">
            <a:lumMod val="65000"/>
          </a:schemeClr>
        </a:solidFill>
      </xdr:grpSpPr>
      <xdr:cxnSp macro="">
        <xdr:nvCxnSpPr>
          <xdr:cNvPr id="18" name="Conector recto 17">
            <a:extLst>
              <a:ext uri="{FF2B5EF4-FFF2-40B4-BE49-F238E27FC236}">
                <a16:creationId xmlns="" xmlns:a16="http://schemas.microsoft.com/office/drawing/2014/main" id="{EE9323FF-EECC-412D-B76A-AE0E69129D21}"/>
              </a:ext>
            </a:extLst>
          </xdr:cNvPr>
          <xdr:cNvCxnSpPr>
            <a:stCxn id="20" idx="6"/>
            <a:endCxn id="24"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9" name="Grupo 18">
            <a:extLst>
              <a:ext uri="{FF2B5EF4-FFF2-40B4-BE49-F238E27FC236}">
                <a16:creationId xmlns="" xmlns:a16="http://schemas.microsoft.com/office/drawing/2014/main" id="{97D8ED97-5DED-45A3-B6A3-FD2D0DA55D62}"/>
              </a:ext>
            </a:extLst>
          </xdr:cNvPr>
          <xdr:cNvGrpSpPr/>
        </xdr:nvGrpSpPr>
        <xdr:grpSpPr>
          <a:xfrm>
            <a:off x="1523999" y="772404"/>
            <a:ext cx="1245457" cy="179999"/>
            <a:chOff x="2486023" y="807931"/>
            <a:chExt cx="2595630" cy="217703"/>
          </a:xfrm>
          <a:grpFill/>
        </xdr:grpSpPr>
        <xdr:sp macro="" textlink="">
          <xdr:nvSpPr>
            <xdr:cNvPr id="20" name="Elipse 19">
              <a:extLst>
                <a:ext uri="{FF2B5EF4-FFF2-40B4-BE49-F238E27FC236}">
                  <a16:creationId xmlns="" xmlns:a16="http://schemas.microsoft.com/office/drawing/2014/main" id="{1125C95E-145B-4195-92CC-7939C4EF998F}"/>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1" name="Elipse 20">
              <a:extLst>
                <a:ext uri="{FF2B5EF4-FFF2-40B4-BE49-F238E27FC236}">
                  <a16:creationId xmlns="" xmlns:a16="http://schemas.microsoft.com/office/drawing/2014/main" id="{E4ED2764-6AF3-4584-B306-968EC203CA49}"/>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2" name="Elipse 21">
              <a:extLst>
                <a:ext uri="{FF2B5EF4-FFF2-40B4-BE49-F238E27FC236}">
                  <a16:creationId xmlns="" xmlns:a16="http://schemas.microsoft.com/office/drawing/2014/main" id="{DF828AB8-195D-4D88-B080-C6E892259306}"/>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3" name="Elipse 22">
              <a:extLst>
                <a:ext uri="{FF2B5EF4-FFF2-40B4-BE49-F238E27FC236}">
                  <a16:creationId xmlns="" xmlns:a16="http://schemas.microsoft.com/office/drawing/2014/main" id="{7251B36A-C89A-47AD-BB47-8970CD3CB9D4}"/>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4" name="Elipse 23">
              <a:extLst>
                <a:ext uri="{FF2B5EF4-FFF2-40B4-BE49-F238E27FC236}">
                  <a16:creationId xmlns="" xmlns:a16="http://schemas.microsoft.com/office/drawing/2014/main" id="{F6BAD8EB-FB7D-415F-9B0F-B5A0CA22EFD1}"/>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0</xdr:colOff>
      <xdr:row>0</xdr:row>
      <xdr:rowOff>28574</xdr:rowOff>
    </xdr:from>
    <xdr:to>
      <xdr:col>17</xdr:col>
      <xdr:colOff>0</xdr:colOff>
      <xdr:row>0</xdr:row>
      <xdr:rowOff>342899</xdr:rowOff>
    </xdr:to>
    <xdr:grpSp>
      <xdr:nvGrpSpPr>
        <xdr:cNvPr id="2" name="Grupo 1">
          <a:extLst>
            <a:ext uri="{FF2B5EF4-FFF2-40B4-BE49-F238E27FC236}">
              <a16:creationId xmlns="" xmlns:a16="http://schemas.microsoft.com/office/drawing/2014/main" id="{FCD57514-A2A1-4F33-BD6C-9D1BC3BCBF27}"/>
            </a:ext>
          </a:extLst>
        </xdr:cNvPr>
        <xdr:cNvGrpSpPr/>
      </xdr:nvGrpSpPr>
      <xdr:grpSpPr>
        <a:xfrm>
          <a:off x="11315700" y="28574"/>
          <a:ext cx="0" cy="314325"/>
          <a:chOff x="0" y="314325"/>
          <a:chExt cx="1227231" cy="321094"/>
        </a:xfrm>
      </xdr:grpSpPr>
      <xdr:grpSp>
        <xdr:nvGrpSpPr>
          <xdr:cNvPr id="3" name="Group 1">
            <a:extLst>
              <a:ext uri="{FF2B5EF4-FFF2-40B4-BE49-F238E27FC236}">
                <a16:creationId xmlns="" xmlns:a16="http://schemas.microsoft.com/office/drawing/2014/main" id="{00738BE4-85FC-4535-A215-C7F0AD551379}"/>
              </a:ext>
            </a:extLst>
          </xdr:cNvPr>
          <xdr:cNvGrpSpPr/>
        </xdr:nvGrpSpPr>
        <xdr:grpSpPr>
          <a:xfrm>
            <a:off x="495300" y="314325"/>
            <a:ext cx="731931" cy="321094"/>
            <a:chOff x="0" y="0"/>
            <a:chExt cx="731931" cy="321094"/>
          </a:xfrm>
        </xdr:grpSpPr>
        <xdr:sp macro="" textlink="">
          <xdr:nvSpPr>
            <xdr:cNvPr id="8" name="Shape 2">
              <a:extLst>
                <a:ext uri="{FF2B5EF4-FFF2-40B4-BE49-F238E27FC236}">
                  <a16:creationId xmlns="" xmlns:a16="http://schemas.microsoft.com/office/drawing/2014/main" id="{A8018A38-041E-48AF-91E8-76F893A90953}"/>
                </a:ext>
              </a:extLst>
            </xdr:cNvPr>
            <xdr:cNvSpPr/>
          </xdr:nvSpPr>
          <xdr:spPr>
            <a:xfrm>
              <a:off x="243627" y="12506"/>
              <a:ext cx="269379" cy="299553"/>
            </a:xfrm>
            <a:custGeom>
              <a:avLst/>
              <a:gdLst/>
              <a:ahLst/>
              <a:cxnLst/>
              <a:rect l="0" t="0" r="0" b="0"/>
              <a:pathLst>
                <a:path w="269379" h="299553">
                  <a:moveTo>
                    <a:pt x="205486" y="88568"/>
                  </a:moveTo>
                  <a:lnTo>
                    <a:pt x="204175" y="101176"/>
                  </a:lnTo>
                  <a:lnTo>
                    <a:pt x="200256" y="113241"/>
                  </a:lnTo>
                  <a:lnTo>
                    <a:pt x="193749" y="124330"/>
                  </a:lnTo>
                  <a:lnTo>
                    <a:pt x="184673" y="134013"/>
                  </a:lnTo>
                  <a:lnTo>
                    <a:pt x="173047" y="141858"/>
                  </a:lnTo>
                  <a:lnTo>
                    <a:pt x="158893" y="147434"/>
                  </a:lnTo>
                  <a:lnTo>
                    <a:pt x="142228" y="150311"/>
                  </a:lnTo>
                  <a:lnTo>
                    <a:pt x="160792" y="198995"/>
                  </a:lnTo>
                  <a:lnTo>
                    <a:pt x="178259" y="194801"/>
                  </a:lnTo>
                  <a:lnTo>
                    <a:pt x="193988" y="189217"/>
                  </a:lnTo>
                  <a:lnTo>
                    <a:pt x="208039" y="182408"/>
                  </a:lnTo>
                  <a:lnTo>
                    <a:pt x="220472" y="174541"/>
                  </a:lnTo>
                  <a:lnTo>
                    <a:pt x="231346" y="165783"/>
                  </a:lnTo>
                  <a:lnTo>
                    <a:pt x="240721" y="156297"/>
                  </a:lnTo>
                  <a:lnTo>
                    <a:pt x="248657" y="146252"/>
                  </a:lnTo>
                  <a:lnTo>
                    <a:pt x="255213" y="135813"/>
                  </a:lnTo>
                  <a:lnTo>
                    <a:pt x="260448" y="125145"/>
                  </a:lnTo>
                  <a:lnTo>
                    <a:pt x="264423" y="114414"/>
                  </a:lnTo>
                  <a:lnTo>
                    <a:pt x="267196" y="103788"/>
                  </a:lnTo>
                  <a:lnTo>
                    <a:pt x="268828" y="93431"/>
                  </a:lnTo>
                  <a:lnTo>
                    <a:pt x="269379" y="83509"/>
                  </a:lnTo>
                  <a:lnTo>
                    <a:pt x="269379" y="83234"/>
                  </a:lnTo>
                  <a:lnTo>
                    <a:pt x="268510" y="69754"/>
                  </a:lnTo>
                  <a:lnTo>
                    <a:pt x="265885" y="57365"/>
                  </a:lnTo>
                  <a:lnTo>
                    <a:pt x="261476" y="46097"/>
                  </a:lnTo>
                  <a:lnTo>
                    <a:pt x="255254" y="35982"/>
                  </a:lnTo>
                  <a:lnTo>
                    <a:pt x="247193" y="27051"/>
                  </a:lnTo>
                  <a:lnTo>
                    <a:pt x="237264" y="19336"/>
                  </a:lnTo>
                  <a:lnTo>
                    <a:pt x="225440" y="12867"/>
                  </a:lnTo>
                  <a:lnTo>
                    <a:pt x="211693" y="7676"/>
                  </a:lnTo>
                  <a:lnTo>
                    <a:pt x="195995" y="3795"/>
                  </a:lnTo>
                  <a:lnTo>
                    <a:pt x="178319" y="1255"/>
                  </a:lnTo>
                  <a:lnTo>
                    <a:pt x="158636" y="87"/>
                  </a:lnTo>
                  <a:lnTo>
                    <a:pt x="138945" y="0"/>
                  </a:lnTo>
                  <a:lnTo>
                    <a:pt x="125574" y="238"/>
                  </a:lnTo>
                  <a:lnTo>
                    <a:pt x="112648" y="786"/>
                  </a:lnTo>
                  <a:lnTo>
                    <a:pt x="100114" y="1706"/>
                  </a:lnTo>
                  <a:lnTo>
                    <a:pt x="87917" y="3059"/>
                  </a:lnTo>
                  <a:lnTo>
                    <a:pt x="76002" y="4905"/>
                  </a:lnTo>
                  <a:lnTo>
                    <a:pt x="64947" y="7161"/>
                  </a:lnTo>
                  <a:lnTo>
                    <a:pt x="0" y="299553"/>
                  </a:lnTo>
                  <a:lnTo>
                    <a:pt x="40957" y="299553"/>
                  </a:lnTo>
                  <a:lnTo>
                    <a:pt x="50304" y="298422"/>
                  </a:lnTo>
                  <a:lnTo>
                    <a:pt x="61046" y="293625"/>
                  </a:lnTo>
                  <a:lnTo>
                    <a:pt x="71037" y="283056"/>
                  </a:lnTo>
                  <a:lnTo>
                    <a:pt x="77965" y="265377"/>
                  </a:lnTo>
                  <a:lnTo>
                    <a:pt x="81364" y="250151"/>
                  </a:lnTo>
                  <a:lnTo>
                    <a:pt x="85032" y="233665"/>
                  </a:lnTo>
                  <a:lnTo>
                    <a:pt x="88433" y="218352"/>
                  </a:lnTo>
                  <a:lnTo>
                    <a:pt x="91030" y="206646"/>
                  </a:lnTo>
                  <a:lnTo>
                    <a:pt x="92285" y="200980"/>
                  </a:lnTo>
                  <a:lnTo>
                    <a:pt x="92329" y="200785"/>
                  </a:lnTo>
                  <a:lnTo>
                    <a:pt x="103395" y="201731"/>
                  </a:lnTo>
                  <a:lnTo>
                    <a:pt x="117154" y="202515"/>
                  </a:lnTo>
                  <a:lnTo>
                    <a:pt x="120408" y="202550"/>
                  </a:lnTo>
                  <a:lnTo>
                    <a:pt x="126707" y="150404"/>
                  </a:lnTo>
                  <a:lnTo>
                    <a:pt x="112466" y="144294"/>
                  </a:lnTo>
                  <a:lnTo>
                    <a:pt x="111311" y="134860"/>
                  </a:lnTo>
                  <a:lnTo>
                    <a:pt x="111747" y="133068"/>
                  </a:lnTo>
                  <a:lnTo>
                    <a:pt x="129806" y="51560"/>
                  </a:lnTo>
                  <a:lnTo>
                    <a:pt x="139741" y="50609"/>
                  </a:lnTo>
                  <a:lnTo>
                    <a:pt x="154084" y="50123"/>
                  </a:lnTo>
                  <a:lnTo>
                    <a:pt x="158457" y="50099"/>
                  </a:lnTo>
                  <a:lnTo>
                    <a:pt x="173842" y="51237"/>
                  </a:lnTo>
                  <a:lnTo>
                    <a:pt x="187155" y="55223"/>
                  </a:lnTo>
                  <a:lnTo>
                    <a:pt x="197465" y="62921"/>
                  </a:lnTo>
                  <a:lnTo>
                    <a:pt x="203841" y="75191"/>
                  </a:lnTo>
                  <a:lnTo>
                    <a:pt x="205486" y="88568"/>
                  </a:lnTo>
                  <a:close/>
                </a:path>
                <a:path w="269379" h="299553">
                  <a:moveTo>
                    <a:pt x="141529" y="201634"/>
                  </a:moveTo>
                  <a:lnTo>
                    <a:pt x="160792" y="198995"/>
                  </a:lnTo>
                  <a:lnTo>
                    <a:pt x="142228" y="150311"/>
                  </a:lnTo>
                  <a:lnTo>
                    <a:pt x="135140" y="150607"/>
                  </a:lnTo>
                  <a:lnTo>
                    <a:pt x="126707" y="150404"/>
                  </a:lnTo>
                  <a:lnTo>
                    <a:pt x="120408" y="202550"/>
                  </a:lnTo>
                  <a:lnTo>
                    <a:pt x="141529" y="201634"/>
                  </a:lnTo>
                  <a:close/>
                </a:path>
              </a:pathLst>
            </a:custGeom>
            <a:solidFill>
              <a:srgbClr val="FEB700"/>
            </a:solidFill>
          </xdr:spPr>
        </xdr:sp>
        <xdr:sp macro="" textlink="">
          <xdr:nvSpPr>
            <xdr:cNvPr id="9" name="Shape 3">
              <a:extLst>
                <a:ext uri="{FF2B5EF4-FFF2-40B4-BE49-F238E27FC236}">
                  <a16:creationId xmlns="" xmlns:a16="http://schemas.microsoft.com/office/drawing/2014/main" id="{ADE35FE2-4AD8-4760-9174-BE4DACF3906E}"/>
                </a:ext>
              </a:extLst>
            </xdr:cNvPr>
            <xdr:cNvSpPr/>
          </xdr:nvSpPr>
          <xdr:spPr>
            <a:xfrm>
              <a:off x="6350" y="6350"/>
              <a:ext cx="256869" cy="308394"/>
            </a:xfrm>
            <a:custGeom>
              <a:avLst/>
              <a:gdLst/>
              <a:ahLst/>
              <a:cxnLst/>
              <a:rect l="0" t="0" r="0" b="0"/>
              <a:pathLst>
                <a:path w="256869" h="308394">
                  <a:moveTo>
                    <a:pt x="87221" y="222665"/>
                  </a:moveTo>
                  <a:lnTo>
                    <a:pt x="81023" y="210486"/>
                  </a:lnTo>
                  <a:lnTo>
                    <a:pt x="76994" y="196535"/>
                  </a:lnTo>
                  <a:lnTo>
                    <a:pt x="75216" y="180949"/>
                  </a:lnTo>
                  <a:lnTo>
                    <a:pt x="75133" y="176529"/>
                  </a:lnTo>
                  <a:lnTo>
                    <a:pt x="75750" y="164513"/>
                  </a:lnTo>
                  <a:lnTo>
                    <a:pt x="77622" y="151870"/>
                  </a:lnTo>
                  <a:lnTo>
                    <a:pt x="80777" y="138904"/>
                  </a:lnTo>
                  <a:lnTo>
                    <a:pt x="85244" y="125922"/>
                  </a:lnTo>
                  <a:lnTo>
                    <a:pt x="91051" y="113227"/>
                  </a:lnTo>
                  <a:lnTo>
                    <a:pt x="98227" y="101124"/>
                  </a:lnTo>
                  <a:lnTo>
                    <a:pt x="106801" y="89918"/>
                  </a:lnTo>
                  <a:lnTo>
                    <a:pt x="116802" y="79915"/>
                  </a:lnTo>
                  <a:lnTo>
                    <a:pt x="128258" y="71417"/>
                  </a:lnTo>
                  <a:lnTo>
                    <a:pt x="141199" y="64732"/>
                  </a:lnTo>
                  <a:lnTo>
                    <a:pt x="155652" y="60162"/>
                  </a:lnTo>
                  <a:lnTo>
                    <a:pt x="171647" y="58013"/>
                  </a:lnTo>
                  <a:lnTo>
                    <a:pt x="176784" y="57886"/>
                  </a:lnTo>
                  <a:lnTo>
                    <a:pt x="187445" y="58348"/>
                  </a:lnTo>
                  <a:lnTo>
                    <a:pt x="199832" y="59883"/>
                  </a:lnTo>
                  <a:lnTo>
                    <a:pt x="213071" y="62715"/>
                  </a:lnTo>
                  <a:lnTo>
                    <a:pt x="226290" y="67067"/>
                  </a:lnTo>
                  <a:lnTo>
                    <a:pt x="238613" y="73163"/>
                  </a:lnTo>
                  <a:lnTo>
                    <a:pt x="247548" y="79717"/>
                  </a:lnTo>
                  <a:lnTo>
                    <a:pt x="252899" y="61460"/>
                  </a:lnTo>
                  <a:lnTo>
                    <a:pt x="255288" y="52377"/>
                  </a:lnTo>
                  <a:lnTo>
                    <a:pt x="256755" y="45440"/>
                  </a:lnTo>
                  <a:lnTo>
                    <a:pt x="256869" y="37052"/>
                  </a:lnTo>
                  <a:lnTo>
                    <a:pt x="252914" y="27445"/>
                  </a:lnTo>
                  <a:lnTo>
                    <a:pt x="242947" y="17847"/>
                  </a:lnTo>
                  <a:lnTo>
                    <a:pt x="225025" y="9486"/>
                  </a:lnTo>
                  <a:lnTo>
                    <a:pt x="224751" y="9397"/>
                  </a:lnTo>
                  <a:lnTo>
                    <a:pt x="212247" y="5681"/>
                  </a:lnTo>
                  <a:lnTo>
                    <a:pt x="200310" y="2904"/>
                  </a:lnTo>
                  <a:lnTo>
                    <a:pt x="188250" y="1056"/>
                  </a:lnTo>
                  <a:lnTo>
                    <a:pt x="175377" y="125"/>
                  </a:lnTo>
                  <a:lnTo>
                    <a:pt x="168021" y="0"/>
                  </a:lnTo>
                  <a:lnTo>
                    <a:pt x="151341" y="711"/>
                  </a:lnTo>
                  <a:lnTo>
                    <a:pt x="135515" y="2794"/>
                  </a:lnTo>
                  <a:lnTo>
                    <a:pt x="120544" y="6174"/>
                  </a:lnTo>
                  <a:lnTo>
                    <a:pt x="106433" y="10774"/>
                  </a:lnTo>
                  <a:lnTo>
                    <a:pt x="93184" y="16519"/>
                  </a:lnTo>
                  <a:lnTo>
                    <a:pt x="80801" y="23333"/>
                  </a:lnTo>
                  <a:lnTo>
                    <a:pt x="69286" y="31141"/>
                  </a:lnTo>
                  <a:lnTo>
                    <a:pt x="58644" y="39865"/>
                  </a:lnTo>
                  <a:lnTo>
                    <a:pt x="48878" y="49432"/>
                  </a:lnTo>
                  <a:lnTo>
                    <a:pt x="39990" y="59764"/>
                  </a:lnTo>
                  <a:lnTo>
                    <a:pt x="31984" y="70787"/>
                  </a:lnTo>
                  <a:lnTo>
                    <a:pt x="24863" y="82423"/>
                  </a:lnTo>
                  <a:lnTo>
                    <a:pt x="18631" y="94599"/>
                  </a:lnTo>
                  <a:lnTo>
                    <a:pt x="13291" y="107237"/>
                  </a:lnTo>
                  <a:lnTo>
                    <a:pt x="8845" y="120262"/>
                  </a:lnTo>
                  <a:lnTo>
                    <a:pt x="5298" y="133599"/>
                  </a:lnTo>
                  <a:lnTo>
                    <a:pt x="2652" y="147171"/>
                  </a:lnTo>
                  <a:lnTo>
                    <a:pt x="911" y="160903"/>
                  </a:lnTo>
                  <a:lnTo>
                    <a:pt x="78" y="174718"/>
                  </a:lnTo>
                  <a:lnTo>
                    <a:pt x="0" y="180454"/>
                  </a:lnTo>
                  <a:lnTo>
                    <a:pt x="912" y="199553"/>
                  </a:lnTo>
                  <a:lnTo>
                    <a:pt x="3565" y="216867"/>
                  </a:lnTo>
                  <a:lnTo>
                    <a:pt x="7831" y="232458"/>
                  </a:lnTo>
                  <a:lnTo>
                    <a:pt x="13584" y="246389"/>
                  </a:lnTo>
                  <a:lnTo>
                    <a:pt x="20696" y="258724"/>
                  </a:lnTo>
                  <a:lnTo>
                    <a:pt x="29041" y="269526"/>
                  </a:lnTo>
                  <a:lnTo>
                    <a:pt x="38491" y="278858"/>
                  </a:lnTo>
                  <a:lnTo>
                    <a:pt x="48920" y="286784"/>
                  </a:lnTo>
                  <a:lnTo>
                    <a:pt x="60200" y="293366"/>
                  </a:lnTo>
                  <a:lnTo>
                    <a:pt x="72205" y="298668"/>
                  </a:lnTo>
                  <a:lnTo>
                    <a:pt x="84808" y="302754"/>
                  </a:lnTo>
                  <a:lnTo>
                    <a:pt x="97881" y="305685"/>
                  </a:lnTo>
                  <a:lnTo>
                    <a:pt x="111299" y="307526"/>
                  </a:lnTo>
                  <a:lnTo>
                    <a:pt x="124933" y="308340"/>
                  </a:lnTo>
                  <a:lnTo>
                    <a:pt x="129552" y="308394"/>
                  </a:lnTo>
                  <a:lnTo>
                    <a:pt x="144827" y="307978"/>
                  </a:lnTo>
                  <a:lnTo>
                    <a:pt x="158032" y="306703"/>
                  </a:lnTo>
                  <a:lnTo>
                    <a:pt x="169715" y="304528"/>
                  </a:lnTo>
                  <a:lnTo>
                    <a:pt x="180421" y="301413"/>
                  </a:lnTo>
                  <a:lnTo>
                    <a:pt x="183349" y="300354"/>
                  </a:lnTo>
                  <a:lnTo>
                    <a:pt x="198865" y="289347"/>
                  </a:lnTo>
                  <a:lnTo>
                    <a:pt x="204152" y="279151"/>
                  </a:lnTo>
                  <a:lnTo>
                    <a:pt x="204520" y="277710"/>
                  </a:lnTo>
                  <a:lnTo>
                    <a:pt x="215455" y="228574"/>
                  </a:lnTo>
                  <a:lnTo>
                    <a:pt x="201252" y="237912"/>
                  </a:lnTo>
                  <a:lnTo>
                    <a:pt x="188227" y="244457"/>
                  </a:lnTo>
                  <a:lnTo>
                    <a:pt x="176198" y="248683"/>
                  </a:lnTo>
                  <a:lnTo>
                    <a:pt x="164980" y="251062"/>
                  </a:lnTo>
                  <a:lnTo>
                    <a:pt x="154389" y="252068"/>
                  </a:lnTo>
                  <a:lnTo>
                    <a:pt x="147904" y="252209"/>
                  </a:lnTo>
                  <a:lnTo>
                    <a:pt x="132079" y="250936"/>
                  </a:lnTo>
                  <a:lnTo>
                    <a:pt x="118017" y="247209"/>
                  </a:lnTo>
                  <a:lnTo>
                    <a:pt x="105799" y="241163"/>
                  </a:lnTo>
                  <a:lnTo>
                    <a:pt x="95507" y="232937"/>
                  </a:lnTo>
                  <a:lnTo>
                    <a:pt x="87221" y="222665"/>
                  </a:lnTo>
                  <a:close/>
                </a:path>
              </a:pathLst>
            </a:custGeom>
            <a:solidFill>
              <a:srgbClr val="FEB700"/>
            </a:solidFill>
          </xdr:spPr>
        </xdr:sp>
        <xdr:sp macro="" textlink="">
          <xdr:nvSpPr>
            <xdr:cNvPr id="10" name="Shape 4">
              <a:extLst>
                <a:ext uri="{FF2B5EF4-FFF2-40B4-BE49-F238E27FC236}">
                  <a16:creationId xmlns="" xmlns:a16="http://schemas.microsoft.com/office/drawing/2014/main" id="{2CF084FD-279E-438B-9246-D379A225FDA4}"/>
                </a:ext>
              </a:extLst>
            </xdr:cNvPr>
            <xdr:cNvSpPr/>
          </xdr:nvSpPr>
          <xdr:spPr>
            <a:xfrm>
              <a:off x="546031" y="31665"/>
              <a:ext cx="95114" cy="113015"/>
            </a:xfrm>
            <a:custGeom>
              <a:avLst/>
              <a:gdLst/>
              <a:ahLst/>
              <a:cxnLst/>
              <a:rect l="0" t="0" r="0" b="0"/>
              <a:pathLst>
                <a:path w="95114" h="113015">
                  <a:moveTo>
                    <a:pt x="3713" y="45167"/>
                  </a:moveTo>
                  <a:lnTo>
                    <a:pt x="0" y="53414"/>
                  </a:lnTo>
                  <a:lnTo>
                    <a:pt x="4902" y="56094"/>
                  </a:lnTo>
                  <a:lnTo>
                    <a:pt x="14287" y="60729"/>
                  </a:lnTo>
                  <a:lnTo>
                    <a:pt x="23096" y="65208"/>
                  </a:lnTo>
                  <a:lnTo>
                    <a:pt x="32616" y="70635"/>
                  </a:lnTo>
                  <a:lnTo>
                    <a:pt x="42696" y="77076"/>
                  </a:lnTo>
                  <a:lnTo>
                    <a:pt x="53187" y="84601"/>
                  </a:lnTo>
                  <a:lnTo>
                    <a:pt x="63938" y="93275"/>
                  </a:lnTo>
                  <a:lnTo>
                    <a:pt x="74799"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94" y="35787"/>
                  </a:lnTo>
                  <a:lnTo>
                    <a:pt x="3713" y="45167"/>
                  </a:lnTo>
                  <a:close/>
                </a:path>
              </a:pathLst>
            </a:custGeom>
            <a:solidFill>
              <a:srgbClr val="FEB700"/>
            </a:solidFill>
          </xdr:spPr>
        </xdr:sp>
        <xdr:sp macro="" textlink="">
          <xdr:nvSpPr>
            <xdr:cNvPr id="11" name="Shape 5">
              <a:extLst>
                <a:ext uri="{FF2B5EF4-FFF2-40B4-BE49-F238E27FC236}">
                  <a16:creationId xmlns="" xmlns:a16="http://schemas.microsoft.com/office/drawing/2014/main" id="{4920332A-7A3B-43C3-A5B7-439CCA2E0987}"/>
                </a:ext>
              </a:extLst>
            </xdr:cNvPr>
            <xdr:cNvSpPr/>
          </xdr:nvSpPr>
          <xdr:spPr>
            <a:xfrm>
              <a:off x="512767" y="34099"/>
              <a:ext cx="212813" cy="256299"/>
            </a:xfrm>
            <a:custGeom>
              <a:avLst/>
              <a:gdLst/>
              <a:ahLst/>
              <a:cxnLst/>
              <a:rect l="0" t="0" r="0" b="0"/>
              <a:pathLst>
                <a:path w="212813" h="256299">
                  <a:moveTo>
                    <a:pt x="27583" y="247074"/>
                  </a:moveTo>
                  <a:lnTo>
                    <a:pt x="37998" y="252509"/>
                  </a:lnTo>
                  <a:lnTo>
                    <a:pt x="50773" y="256066"/>
                  </a:lnTo>
                  <a:lnTo>
                    <a:pt x="65683"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3" y="77572"/>
                  </a:lnTo>
                  <a:lnTo>
                    <a:pt x="192843" y="71680"/>
                  </a:lnTo>
                  <a:lnTo>
                    <a:pt x="184180" y="61750"/>
                  </a:lnTo>
                  <a:lnTo>
                    <a:pt x="172650" y="49672"/>
                  </a:lnTo>
                  <a:lnTo>
                    <a:pt x="159270" y="37337"/>
                  </a:lnTo>
                  <a:lnTo>
                    <a:pt x="156720" y="35099"/>
                  </a:lnTo>
                  <a:lnTo>
                    <a:pt x="144356" y="25109"/>
                  </a:lnTo>
                  <a:lnTo>
                    <a:pt x="132298" y="16474"/>
                  </a:lnTo>
                  <a:lnTo>
                    <a:pt x="121217" y="9324"/>
                  </a:lnTo>
                  <a:lnTo>
                    <a:pt x="111785" y="3790"/>
                  </a:lnTo>
                  <a:lnTo>
                    <a:pt x="104673" y="0"/>
                  </a:lnTo>
                  <a:lnTo>
                    <a:pt x="109272" y="3000"/>
                  </a:lnTo>
                  <a:lnTo>
                    <a:pt x="113683" y="7565"/>
                  </a:lnTo>
                  <a:lnTo>
                    <a:pt x="117763" y="13570"/>
                  </a:lnTo>
                  <a:lnTo>
                    <a:pt x="121374" y="20890"/>
                  </a:lnTo>
                  <a:lnTo>
                    <a:pt x="124372" y="29401"/>
                  </a:lnTo>
                  <a:lnTo>
                    <a:pt x="126618" y="38979"/>
                  </a:lnTo>
                  <a:lnTo>
                    <a:pt x="127970" y="49500"/>
                  </a:lnTo>
                  <a:lnTo>
                    <a:pt x="128286" y="60838"/>
                  </a:lnTo>
                  <a:lnTo>
                    <a:pt x="127427" y="72870"/>
                  </a:lnTo>
                  <a:lnTo>
                    <a:pt x="125250" y="85472"/>
                  </a:lnTo>
                  <a:lnTo>
                    <a:pt x="121615" y="98519"/>
                  </a:lnTo>
                  <a:lnTo>
                    <a:pt x="116381" y="111886"/>
                  </a:lnTo>
                  <a:lnTo>
                    <a:pt x="109406" y="125450"/>
                  </a:lnTo>
                  <a:lnTo>
                    <a:pt x="100550" y="139086"/>
                  </a:lnTo>
                  <a:lnTo>
                    <a:pt x="89671" y="152670"/>
                  </a:lnTo>
                  <a:lnTo>
                    <a:pt x="76628" y="166078"/>
                  </a:lnTo>
                  <a:lnTo>
                    <a:pt x="61281" y="179184"/>
                  </a:lnTo>
                  <a:lnTo>
                    <a:pt x="43488" y="191865"/>
                  </a:lnTo>
                  <a:lnTo>
                    <a:pt x="23108" y="203997"/>
                  </a:lnTo>
                  <a:lnTo>
                    <a:pt x="0" y="215455"/>
                  </a:lnTo>
                  <a:lnTo>
                    <a:pt x="3619" y="222478"/>
                  </a:lnTo>
                  <a:lnTo>
                    <a:pt x="5448" y="224510"/>
                  </a:lnTo>
                  <a:lnTo>
                    <a:pt x="12915" y="234162"/>
                  </a:lnTo>
                  <a:lnTo>
                    <a:pt x="14745" y="236348"/>
                  </a:lnTo>
                  <a:lnTo>
                    <a:pt x="19756" y="241205"/>
                  </a:lnTo>
                  <a:lnTo>
                    <a:pt x="27583" y="247074"/>
                  </a:lnTo>
                  <a:close/>
                </a:path>
              </a:pathLst>
            </a:custGeom>
            <a:solidFill>
              <a:srgbClr val="00D3FE"/>
            </a:solidFill>
          </xdr:spPr>
        </xdr:sp>
      </xdr:grpSp>
      <xdr:grpSp>
        <xdr:nvGrpSpPr>
          <xdr:cNvPr id="4" name="Group 6">
            <a:extLst>
              <a:ext uri="{FF2B5EF4-FFF2-40B4-BE49-F238E27FC236}">
                <a16:creationId xmlns="" xmlns:a16="http://schemas.microsoft.com/office/drawing/2014/main" id="{D95C38F8-1402-495A-B4A3-DB500D7E65D7}"/>
              </a:ext>
            </a:extLst>
          </xdr:cNvPr>
          <xdr:cNvGrpSpPr/>
        </xdr:nvGrpSpPr>
        <xdr:grpSpPr>
          <a:xfrm>
            <a:off x="0" y="314325"/>
            <a:ext cx="434115" cy="313553"/>
            <a:chOff x="0" y="321094"/>
            <a:chExt cx="434115" cy="313553"/>
          </a:xfrm>
        </xdr:grpSpPr>
        <xdr:sp macro="" textlink="">
          <xdr:nvSpPr>
            <xdr:cNvPr id="5" name="Shape 7">
              <a:extLst>
                <a:ext uri="{FF2B5EF4-FFF2-40B4-BE49-F238E27FC236}">
                  <a16:creationId xmlns="" xmlns:a16="http://schemas.microsoft.com/office/drawing/2014/main" id="{3CA00FF2-1A5C-4C22-A781-96475EB4DD5F}"/>
                </a:ext>
              </a:extLst>
            </xdr:cNvPr>
            <xdr:cNvSpPr/>
          </xdr:nvSpPr>
          <xdr:spPr>
            <a:xfrm>
              <a:off x="232981" y="327444"/>
              <a:ext cx="194784" cy="300853"/>
            </a:xfrm>
            <a:custGeom>
              <a:avLst/>
              <a:gdLst/>
              <a:ahLst/>
              <a:cxnLst/>
              <a:rect l="0" t="0" r="0" b="0"/>
              <a:pathLst>
                <a:path w="194784" h="300853">
                  <a:moveTo>
                    <a:pt x="109352" y="1376"/>
                  </a:moveTo>
                  <a:lnTo>
                    <a:pt x="107537" y="107454"/>
                  </a:lnTo>
                  <a:lnTo>
                    <a:pt x="120009" y="50952"/>
                  </a:lnTo>
                  <a:lnTo>
                    <a:pt x="130107" y="49957"/>
                  </a:lnTo>
                  <a:lnTo>
                    <a:pt x="144476" y="49362"/>
                  </a:lnTo>
                  <a:lnTo>
                    <a:pt x="149676" y="49314"/>
                  </a:lnTo>
                  <a:lnTo>
                    <a:pt x="166607" y="50858"/>
                  </a:lnTo>
                  <a:lnTo>
                    <a:pt x="180119" y="55636"/>
                  </a:lnTo>
                  <a:lnTo>
                    <a:pt x="189350" y="63864"/>
                  </a:lnTo>
                  <a:lnTo>
                    <a:pt x="193440" y="75759"/>
                  </a:lnTo>
                  <a:lnTo>
                    <a:pt x="194784" y="4290"/>
                  </a:lnTo>
                  <a:lnTo>
                    <a:pt x="178059" y="1613"/>
                  </a:lnTo>
                  <a:lnTo>
                    <a:pt x="159906" y="217"/>
                  </a:lnTo>
                  <a:lnTo>
                    <a:pt x="148812" y="0"/>
                  </a:lnTo>
                  <a:lnTo>
                    <a:pt x="135500" y="158"/>
                  </a:lnTo>
                  <a:lnTo>
                    <a:pt x="122333" y="622"/>
                  </a:lnTo>
                  <a:lnTo>
                    <a:pt x="109352" y="1376"/>
                  </a:lnTo>
                  <a:close/>
                </a:path>
                <a:path w="194784" h="300853">
                  <a:moveTo>
                    <a:pt x="79469" y="300245"/>
                  </a:moveTo>
                  <a:lnTo>
                    <a:pt x="79826" y="300266"/>
                  </a:lnTo>
                  <a:lnTo>
                    <a:pt x="103440" y="300853"/>
                  </a:lnTo>
                  <a:lnTo>
                    <a:pt x="96463" y="250507"/>
                  </a:lnTo>
                  <a:lnTo>
                    <a:pt x="90938" y="250507"/>
                  </a:lnTo>
                  <a:lnTo>
                    <a:pt x="85731" y="250355"/>
                  </a:lnTo>
                  <a:lnTo>
                    <a:pt x="79469" y="300245"/>
                  </a:lnTo>
                  <a:close/>
                </a:path>
                <a:path w="194784" h="300853">
                  <a:moveTo>
                    <a:pt x="2354" y="279165"/>
                  </a:moveTo>
                  <a:lnTo>
                    <a:pt x="8357" y="284530"/>
                  </a:lnTo>
                  <a:lnTo>
                    <a:pt x="18459" y="288730"/>
                  </a:lnTo>
                  <a:lnTo>
                    <a:pt x="33115" y="292750"/>
                  </a:lnTo>
                  <a:lnTo>
                    <a:pt x="41802" y="294881"/>
                  </a:lnTo>
                  <a:lnTo>
                    <a:pt x="54256" y="297539"/>
                  </a:lnTo>
                  <a:lnTo>
                    <a:pt x="66076" y="299205"/>
                  </a:lnTo>
                  <a:lnTo>
                    <a:pt x="79469" y="300245"/>
                  </a:lnTo>
                  <a:lnTo>
                    <a:pt x="85731" y="250355"/>
                  </a:lnTo>
                  <a:lnTo>
                    <a:pt x="75457" y="249415"/>
                  </a:lnTo>
                  <a:lnTo>
                    <a:pt x="77794" y="238404"/>
                  </a:lnTo>
                  <a:lnTo>
                    <a:pt x="94062" y="165722"/>
                  </a:lnTo>
                  <a:lnTo>
                    <a:pt x="116541" y="165722"/>
                  </a:lnTo>
                  <a:lnTo>
                    <a:pt x="133145" y="166656"/>
                  </a:lnTo>
                  <a:lnTo>
                    <a:pt x="147920" y="169734"/>
                  </a:lnTo>
                  <a:lnTo>
                    <a:pt x="160098" y="175371"/>
                  </a:lnTo>
                  <a:lnTo>
                    <a:pt x="168907" y="183983"/>
                  </a:lnTo>
                  <a:lnTo>
                    <a:pt x="173578" y="195984"/>
                  </a:lnTo>
                  <a:lnTo>
                    <a:pt x="174111" y="203923"/>
                  </a:lnTo>
                  <a:lnTo>
                    <a:pt x="171675" y="217373"/>
                  </a:lnTo>
                  <a:lnTo>
                    <a:pt x="165448" y="228357"/>
                  </a:lnTo>
                  <a:lnTo>
                    <a:pt x="156017" y="236993"/>
                  </a:lnTo>
                  <a:lnTo>
                    <a:pt x="143969" y="243401"/>
                  </a:lnTo>
                  <a:lnTo>
                    <a:pt x="129891" y="247700"/>
                  </a:lnTo>
                  <a:lnTo>
                    <a:pt x="114370" y="250009"/>
                  </a:lnTo>
                  <a:lnTo>
                    <a:pt x="102279" y="250507"/>
                  </a:lnTo>
                  <a:lnTo>
                    <a:pt x="96463" y="250507"/>
                  </a:lnTo>
                  <a:lnTo>
                    <a:pt x="103440" y="300853"/>
                  </a:lnTo>
                  <a:lnTo>
                    <a:pt x="124895" y="299972"/>
                  </a:lnTo>
                  <a:lnTo>
                    <a:pt x="144275" y="297746"/>
                  </a:lnTo>
                  <a:lnTo>
                    <a:pt x="161666" y="294299"/>
                  </a:lnTo>
                  <a:lnTo>
                    <a:pt x="177152" y="289754"/>
                  </a:lnTo>
                  <a:lnTo>
                    <a:pt x="190818" y="284235"/>
                  </a:lnTo>
                  <a:lnTo>
                    <a:pt x="202750" y="277866"/>
                  </a:lnTo>
                  <a:lnTo>
                    <a:pt x="213033" y="270770"/>
                  </a:lnTo>
                  <a:lnTo>
                    <a:pt x="221751" y="263072"/>
                  </a:lnTo>
                  <a:lnTo>
                    <a:pt x="228989" y="254893"/>
                  </a:lnTo>
                  <a:lnTo>
                    <a:pt x="234834" y="246359"/>
                  </a:lnTo>
                  <a:lnTo>
                    <a:pt x="239369" y="237593"/>
                  </a:lnTo>
                  <a:lnTo>
                    <a:pt x="242680" y="228717"/>
                  </a:lnTo>
                  <a:lnTo>
                    <a:pt x="244851" y="219857"/>
                  </a:lnTo>
                  <a:lnTo>
                    <a:pt x="245969" y="211135"/>
                  </a:lnTo>
                  <a:lnTo>
                    <a:pt x="246170" y="205536"/>
                  </a:lnTo>
                  <a:lnTo>
                    <a:pt x="244244" y="187651"/>
                  </a:lnTo>
                  <a:lnTo>
                    <a:pt x="238947" y="172888"/>
                  </a:lnTo>
                  <a:lnTo>
                    <a:pt x="231005" y="161103"/>
                  </a:lnTo>
                  <a:lnTo>
                    <a:pt x="221143" y="152149"/>
                  </a:lnTo>
                  <a:lnTo>
                    <a:pt x="210084" y="145883"/>
                  </a:lnTo>
                  <a:lnTo>
                    <a:pt x="198555" y="142158"/>
                  </a:lnTo>
                  <a:lnTo>
                    <a:pt x="190379" y="140969"/>
                  </a:lnTo>
                  <a:lnTo>
                    <a:pt x="202518" y="138169"/>
                  </a:lnTo>
                  <a:lnTo>
                    <a:pt x="215001" y="133685"/>
                  </a:lnTo>
                  <a:lnTo>
                    <a:pt x="227229" y="127498"/>
                  </a:lnTo>
                  <a:lnTo>
                    <a:pt x="238601" y="119591"/>
                  </a:lnTo>
                  <a:lnTo>
                    <a:pt x="248518" y="109944"/>
                  </a:lnTo>
                  <a:lnTo>
                    <a:pt x="256378" y="98541"/>
                  </a:lnTo>
                  <a:lnTo>
                    <a:pt x="261582" y="85362"/>
                  </a:lnTo>
                  <a:lnTo>
                    <a:pt x="263529" y="70389"/>
                  </a:lnTo>
                  <a:lnTo>
                    <a:pt x="263531" y="69900"/>
                  </a:lnTo>
                  <a:lnTo>
                    <a:pt x="262324" y="57549"/>
                  </a:lnTo>
                  <a:lnTo>
                    <a:pt x="258780" y="46351"/>
                  </a:lnTo>
                  <a:lnTo>
                    <a:pt x="253010" y="36324"/>
                  </a:lnTo>
                  <a:lnTo>
                    <a:pt x="245131" y="27483"/>
                  </a:lnTo>
                  <a:lnTo>
                    <a:pt x="235255" y="19843"/>
                  </a:lnTo>
                  <a:lnTo>
                    <a:pt x="223496" y="13421"/>
                  </a:lnTo>
                  <a:lnTo>
                    <a:pt x="209968" y="8231"/>
                  </a:lnTo>
                  <a:lnTo>
                    <a:pt x="194784" y="4290"/>
                  </a:lnTo>
                  <a:lnTo>
                    <a:pt x="193440" y="75759"/>
                  </a:lnTo>
                  <a:lnTo>
                    <a:pt x="193554" y="79501"/>
                  </a:lnTo>
                  <a:lnTo>
                    <a:pt x="191147" y="91442"/>
                  </a:lnTo>
                  <a:lnTo>
                    <a:pt x="184840" y="101405"/>
                  </a:lnTo>
                  <a:lnTo>
                    <a:pt x="175028" y="109292"/>
                  </a:lnTo>
                  <a:lnTo>
                    <a:pt x="162103" y="115006"/>
                  </a:lnTo>
                  <a:lnTo>
                    <a:pt x="146460" y="118451"/>
                  </a:lnTo>
                  <a:lnTo>
                    <a:pt x="129559" y="119532"/>
                  </a:lnTo>
                  <a:lnTo>
                    <a:pt x="104400" y="119532"/>
                  </a:lnTo>
                  <a:lnTo>
                    <a:pt x="107537" y="107454"/>
                  </a:lnTo>
                  <a:lnTo>
                    <a:pt x="109352" y="1376"/>
                  </a:lnTo>
                  <a:lnTo>
                    <a:pt x="96601" y="2405"/>
                  </a:lnTo>
                  <a:lnTo>
                    <a:pt x="84122" y="3693"/>
                  </a:lnTo>
                  <a:lnTo>
                    <a:pt x="71958" y="5223"/>
                  </a:lnTo>
                  <a:lnTo>
                    <a:pt x="60151" y="6981"/>
                  </a:lnTo>
                  <a:lnTo>
                    <a:pt x="59734" y="7048"/>
                  </a:lnTo>
                  <a:lnTo>
                    <a:pt x="10293" y="226377"/>
                  </a:lnTo>
                  <a:lnTo>
                    <a:pt x="4422" y="246241"/>
                  </a:lnTo>
                  <a:lnTo>
                    <a:pt x="839" y="261005"/>
                  </a:lnTo>
                  <a:lnTo>
                    <a:pt x="0" y="271651"/>
                  </a:lnTo>
                  <a:lnTo>
                    <a:pt x="2354" y="279165"/>
                  </a:lnTo>
                  <a:close/>
                </a:path>
              </a:pathLst>
            </a:custGeom>
            <a:solidFill>
              <a:srgbClr val="FEB700"/>
            </a:solidFill>
          </xdr:spPr>
        </xdr:sp>
        <xdr:sp macro="" textlink="">
          <xdr:nvSpPr>
            <xdr:cNvPr id="6" name="Shape 8">
              <a:extLst>
                <a:ext uri="{FF2B5EF4-FFF2-40B4-BE49-F238E27FC236}">
                  <a16:creationId xmlns="" xmlns:a16="http://schemas.microsoft.com/office/drawing/2014/main" id="{36688F55-DB37-4AB4-B60D-437D84CC657F}"/>
                </a:ext>
              </a:extLst>
            </xdr:cNvPr>
            <xdr:cNvSpPr/>
          </xdr:nvSpPr>
          <xdr:spPr>
            <a:xfrm>
              <a:off x="39613" y="348103"/>
              <a:ext cx="95114" cy="113015"/>
            </a:xfrm>
            <a:custGeom>
              <a:avLst/>
              <a:gdLst/>
              <a:ahLst/>
              <a:cxnLst/>
              <a:rect l="0" t="0" r="0" b="0"/>
              <a:pathLst>
                <a:path w="95114" h="113015">
                  <a:moveTo>
                    <a:pt x="3700" y="45167"/>
                  </a:moveTo>
                  <a:lnTo>
                    <a:pt x="0" y="53414"/>
                  </a:lnTo>
                  <a:lnTo>
                    <a:pt x="4902" y="56094"/>
                  </a:lnTo>
                  <a:lnTo>
                    <a:pt x="14287" y="60729"/>
                  </a:lnTo>
                  <a:lnTo>
                    <a:pt x="23094" y="65208"/>
                  </a:lnTo>
                  <a:lnTo>
                    <a:pt x="32611" y="70635"/>
                  </a:lnTo>
                  <a:lnTo>
                    <a:pt x="42688" y="77076"/>
                  </a:lnTo>
                  <a:lnTo>
                    <a:pt x="53176" y="84601"/>
                  </a:lnTo>
                  <a:lnTo>
                    <a:pt x="63927" y="93275"/>
                  </a:lnTo>
                  <a:lnTo>
                    <a:pt x="74791"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76" y="35787"/>
                  </a:lnTo>
                  <a:lnTo>
                    <a:pt x="3700" y="45167"/>
                  </a:lnTo>
                  <a:close/>
                </a:path>
              </a:pathLst>
            </a:custGeom>
            <a:solidFill>
              <a:srgbClr val="FEB700"/>
            </a:solidFill>
          </xdr:spPr>
        </xdr:sp>
        <xdr:sp macro="" textlink="">
          <xdr:nvSpPr>
            <xdr:cNvPr id="7" name="Shape 9">
              <a:extLst>
                <a:ext uri="{FF2B5EF4-FFF2-40B4-BE49-F238E27FC236}">
                  <a16:creationId xmlns="" xmlns:a16="http://schemas.microsoft.com/office/drawing/2014/main" id="{015FFA09-B99F-479D-9280-BF98A5E61859}"/>
                </a:ext>
              </a:extLst>
            </xdr:cNvPr>
            <xdr:cNvSpPr/>
          </xdr:nvSpPr>
          <xdr:spPr>
            <a:xfrm>
              <a:off x="6350" y="350537"/>
              <a:ext cx="212813" cy="256299"/>
            </a:xfrm>
            <a:custGeom>
              <a:avLst/>
              <a:gdLst/>
              <a:ahLst/>
              <a:cxnLst/>
              <a:rect l="0" t="0" r="0" b="0"/>
              <a:pathLst>
                <a:path w="212813" h="256299">
                  <a:moveTo>
                    <a:pt x="27593" y="247074"/>
                  </a:moveTo>
                  <a:lnTo>
                    <a:pt x="38006" y="252509"/>
                  </a:lnTo>
                  <a:lnTo>
                    <a:pt x="50778" y="256066"/>
                  </a:lnTo>
                  <a:lnTo>
                    <a:pt x="65684"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0" y="77568"/>
                  </a:lnTo>
                  <a:lnTo>
                    <a:pt x="192836" y="71673"/>
                  </a:lnTo>
                  <a:lnTo>
                    <a:pt x="184170" y="61743"/>
                  </a:lnTo>
                  <a:lnTo>
                    <a:pt x="172635" y="49668"/>
                  </a:lnTo>
                  <a:lnTo>
                    <a:pt x="159245" y="37337"/>
                  </a:lnTo>
                  <a:lnTo>
                    <a:pt x="156717" y="35116"/>
                  </a:lnTo>
                  <a:lnTo>
                    <a:pt x="144364" y="25120"/>
                  </a:lnTo>
                  <a:lnTo>
                    <a:pt x="132312" y="16481"/>
                  </a:lnTo>
                  <a:lnTo>
                    <a:pt x="121233" y="9328"/>
                  </a:lnTo>
                  <a:lnTo>
                    <a:pt x="111797" y="3791"/>
                  </a:lnTo>
                  <a:lnTo>
                    <a:pt x="104673" y="0"/>
                  </a:lnTo>
                  <a:lnTo>
                    <a:pt x="109269" y="3000"/>
                  </a:lnTo>
                  <a:lnTo>
                    <a:pt x="113676" y="7565"/>
                  </a:lnTo>
                  <a:lnTo>
                    <a:pt x="117755" y="13570"/>
                  </a:lnTo>
                  <a:lnTo>
                    <a:pt x="121364" y="20890"/>
                  </a:lnTo>
                  <a:lnTo>
                    <a:pt x="124361" y="29401"/>
                  </a:lnTo>
                  <a:lnTo>
                    <a:pt x="126607" y="38979"/>
                  </a:lnTo>
                  <a:lnTo>
                    <a:pt x="127958" y="49500"/>
                  </a:lnTo>
                  <a:lnTo>
                    <a:pt x="128275" y="60838"/>
                  </a:lnTo>
                  <a:lnTo>
                    <a:pt x="127416" y="72870"/>
                  </a:lnTo>
                  <a:lnTo>
                    <a:pt x="125241" y="85472"/>
                  </a:lnTo>
                  <a:lnTo>
                    <a:pt x="121607" y="98519"/>
                  </a:lnTo>
                  <a:lnTo>
                    <a:pt x="116374" y="111886"/>
                  </a:lnTo>
                  <a:lnTo>
                    <a:pt x="109400" y="125450"/>
                  </a:lnTo>
                  <a:lnTo>
                    <a:pt x="100545" y="139086"/>
                  </a:lnTo>
                  <a:lnTo>
                    <a:pt x="89667" y="152670"/>
                  </a:lnTo>
                  <a:lnTo>
                    <a:pt x="76626" y="166078"/>
                  </a:lnTo>
                  <a:lnTo>
                    <a:pt x="61280" y="179184"/>
                  </a:lnTo>
                  <a:lnTo>
                    <a:pt x="43487" y="191865"/>
                  </a:lnTo>
                  <a:lnTo>
                    <a:pt x="23108" y="203997"/>
                  </a:lnTo>
                  <a:lnTo>
                    <a:pt x="0" y="215455"/>
                  </a:lnTo>
                  <a:lnTo>
                    <a:pt x="3619" y="222478"/>
                  </a:lnTo>
                  <a:lnTo>
                    <a:pt x="5422" y="224510"/>
                  </a:lnTo>
                  <a:lnTo>
                    <a:pt x="12915" y="234162"/>
                  </a:lnTo>
                  <a:lnTo>
                    <a:pt x="14752" y="236348"/>
                  </a:lnTo>
                  <a:lnTo>
                    <a:pt x="19767" y="241205"/>
                  </a:lnTo>
                  <a:lnTo>
                    <a:pt x="27593" y="247074"/>
                  </a:lnTo>
                  <a:close/>
                </a:path>
              </a:pathLst>
            </a:custGeom>
            <a:solidFill>
              <a:srgbClr val="00D3FE"/>
            </a:solidFill>
          </xdr:spPr>
        </xdr:sp>
      </xdr:grpSp>
    </xdr:grpSp>
    <xdr:clientData/>
  </xdr:twoCellAnchor>
  <xdr:twoCellAnchor editAs="absolute">
    <xdr:from>
      <xdr:col>15</xdr:col>
      <xdr:colOff>588819</xdr:colOff>
      <xdr:row>0</xdr:row>
      <xdr:rowOff>0</xdr:rowOff>
    </xdr:from>
    <xdr:to>
      <xdr:col>16</xdr:col>
      <xdr:colOff>858955</xdr:colOff>
      <xdr:row>0</xdr:row>
      <xdr:rowOff>343859</xdr:rowOff>
    </xdr:to>
    <xdr:pic>
      <xdr:nvPicPr>
        <xdr:cNvPr id="12" name="Imagen 11">
          <a:extLst>
            <a:ext uri="{FF2B5EF4-FFF2-40B4-BE49-F238E27FC236}">
              <a16:creationId xmlns="" xmlns:a16="http://schemas.microsoft.com/office/drawing/2014/main" id="{3347AA08-8CC0-49DD-BCD8-BDE4EEC3E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5719" y="0"/>
          <a:ext cx="1184536" cy="343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857250</xdr:colOff>
      <xdr:row>0</xdr:row>
      <xdr:rowOff>34636</xdr:rowOff>
    </xdr:from>
    <xdr:to>
      <xdr:col>13</xdr:col>
      <xdr:colOff>155864</xdr:colOff>
      <xdr:row>0</xdr:row>
      <xdr:rowOff>277091</xdr:rowOff>
    </xdr:to>
    <xdr:sp macro="" textlink="">
      <xdr:nvSpPr>
        <xdr:cNvPr id="13" name="Rectángulo 12">
          <a:hlinkClick xmlns:r="http://schemas.openxmlformats.org/officeDocument/2006/relationships" r:id="rId2"/>
          <a:extLst>
            <a:ext uri="{FF2B5EF4-FFF2-40B4-BE49-F238E27FC236}">
              <a16:creationId xmlns="" xmlns:a16="http://schemas.microsoft.com/office/drawing/2014/main" id="{5DB2340E-733B-4661-B35D-D0AE5CD6CAFC}"/>
            </a:ext>
          </a:extLst>
        </xdr:cNvPr>
        <xdr:cNvSpPr/>
      </xdr:nvSpPr>
      <xdr:spPr>
        <a:xfrm>
          <a:off x="6686550" y="34636"/>
          <a:ext cx="1089314" cy="242455"/>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Volver</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22</xdr:col>
      <xdr:colOff>200025</xdr:colOff>
      <xdr:row>0</xdr:row>
      <xdr:rowOff>19050</xdr:rowOff>
    </xdr:from>
    <xdr:to>
      <xdr:col>28</xdr:col>
      <xdr:colOff>108239</xdr:colOff>
      <xdr:row>1</xdr:row>
      <xdr:rowOff>71005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1FF753BF-6D0C-4D65-B069-C8E217AC0E48}"/>
            </a:ext>
          </a:extLst>
        </xdr:cNvPr>
        <xdr:cNvSpPr/>
      </xdr:nvSpPr>
      <xdr:spPr>
        <a:xfrm>
          <a:off x="6943725" y="19050"/>
          <a:ext cx="1089314" cy="242455"/>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Volver</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2</xdr:col>
      <xdr:colOff>512032</xdr:colOff>
      <xdr:row>2</xdr:row>
      <xdr:rowOff>8549</xdr:rowOff>
    </xdr:to>
    <xdr:grpSp>
      <xdr:nvGrpSpPr>
        <xdr:cNvPr id="16" name="Grupo 15">
          <a:extLst>
            <a:ext uri="{FF2B5EF4-FFF2-40B4-BE49-F238E27FC236}">
              <a16:creationId xmlns="" xmlns:a16="http://schemas.microsoft.com/office/drawing/2014/main" id="{00000000-0008-0000-0C00-000010000000}"/>
            </a:ext>
          </a:extLst>
        </xdr:cNvPr>
        <xdr:cNvGrpSpPr/>
      </xdr:nvGrpSpPr>
      <xdr:grpSpPr>
        <a:xfrm>
          <a:off x="790575" y="209550"/>
          <a:ext cx="1245457" cy="179999"/>
          <a:chOff x="1523999" y="772404"/>
          <a:chExt cx="1245457" cy="179999"/>
        </a:xfrm>
        <a:solidFill>
          <a:schemeClr val="bg1">
            <a:lumMod val="65000"/>
          </a:schemeClr>
        </a:solidFill>
      </xdr:grpSpPr>
      <xdr:cxnSp macro="">
        <xdr:nvCxnSpPr>
          <xdr:cNvPr id="17" name="Conector recto 16">
            <a:extLst>
              <a:ext uri="{FF2B5EF4-FFF2-40B4-BE49-F238E27FC236}">
                <a16:creationId xmlns="" xmlns:a16="http://schemas.microsoft.com/office/drawing/2014/main" id="{00000000-0008-0000-0C00-000011000000}"/>
              </a:ext>
            </a:extLst>
          </xdr:cNvPr>
          <xdr:cNvCxnSpPr>
            <a:stCxn id="19" idx="6"/>
            <a:endCxn id="23"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8" name="Grupo 17">
            <a:extLst>
              <a:ext uri="{FF2B5EF4-FFF2-40B4-BE49-F238E27FC236}">
                <a16:creationId xmlns="" xmlns:a16="http://schemas.microsoft.com/office/drawing/2014/main" id="{00000000-0008-0000-0C00-000012000000}"/>
              </a:ext>
            </a:extLst>
          </xdr:cNvPr>
          <xdr:cNvGrpSpPr/>
        </xdr:nvGrpSpPr>
        <xdr:grpSpPr>
          <a:xfrm>
            <a:off x="1523999" y="772404"/>
            <a:ext cx="1245457" cy="179999"/>
            <a:chOff x="2486023" y="807931"/>
            <a:chExt cx="2595630" cy="217703"/>
          </a:xfrm>
          <a:grpFill/>
        </xdr:grpSpPr>
        <xdr:sp macro="" textlink="">
          <xdr:nvSpPr>
            <xdr:cNvPr id="19" name="Elipse 18">
              <a:extLst>
                <a:ext uri="{FF2B5EF4-FFF2-40B4-BE49-F238E27FC236}">
                  <a16:creationId xmlns="" xmlns:a16="http://schemas.microsoft.com/office/drawing/2014/main" id="{00000000-0008-0000-0C00-000013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0" name="Elipse 19">
              <a:extLst>
                <a:ext uri="{FF2B5EF4-FFF2-40B4-BE49-F238E27FC236}">
                  <a16:creationId xmlns="" xmlns:a16="http://schemas.microsoft.com/office/drawing/2014/main" id="{00000000-0008-0000-0C00-000014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00000000-0008-0000-0C00-000015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2" name="Elipse 21">
              <a:extLst>
                <a:ext uri="{FF2B5EF4-FFF2-40B4-BE49-F238E27FC236}">
                  <a16:creationId xmlns="" xmlns:a16="http://schemas.microsoft.com/office/drawing/2014/main" id="{00000000-0008-0000-0C00-000016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3" name="Elipse 22">
              <a:extLst>
                <a:ext uri="{FF2B5EF4-FFF2-40B4-BE49-F238E27FC236}">
                  <a16:creationId xmlns="" xmlns:a16="http://schemas.microsoft.com/office/drawing/2014/main" id="{00000000-0008-0000-0C00-000017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1</xdr:col>
      <xdr:colOff>28575</xdr:colOff>
      <xdr:row>3</xdr:row>
      <xdr:rowOff>18000</xdr:rowOff>
    </xdr:from>
    <xdr:to>
      <xdr:col>2</xdr:col>
      <xdr:colOff>512032</xdr:colOff>
      <xdr:row>4</xdr:row>
      <xdr:rowOff>8550</xdr:rowOff>
    </xdr:to>
    <xdr:grpSp>
      <xdr:nvGrpSpPr>
        <xdr:cNvPr id="24" name="Grupo 23">
          <a:extLst>
            <a:ext uri="{FF2B5EF4-FFF2-40B4-BE49-F238E27FC236}">
              <a16:creationId xmlns="" xmlns:a16="http://schemas.microsoft.com/office/drawing/2014/main" id="{00000000-0008-0000-0C00-000018000000}"/>
            </a:ext>
          </a:extLst>
        </xdr:cNvPr>
        <xdr:cNvGrpSpPr/>
      </xdr:nvGrpSpPr>
      <xdr:grpSpPr>
        <a:xfrm>
          <a:off x="790575" y="5895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00000000-0008-0000-0C00-000019000000}"/>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00000000-0008-0000-0C00-00001A000000}"/>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00000000-0008-0000-0C00-00001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00000000-0008-0000-0C00-00001C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00000000-0008-0000-0C00-00001D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0" name="Elipse 29">
              <a:extLst>
                <a:ext uri="{FF2B5EF4-FFF2-40B4-BE49-F238E27FC236}">
                  <a16:creationId xmlns="" xmlns:a16="http://schemas.microsoft.com/office/drawing/2014/main" id="{00000000-0008-0000-0C00-00001E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00000000-0008-0000-0C00-00001F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1</xdr:col>
      <xdr:colOff>28575</xdr:colOff>
      <xdr:row>5</xdr:row>
      <xdr:rowOff>19050</xdr:rowOff>
    </xdr:from>
    <xdr:to>
      <xdr:col>2</xdr:col>
      <xdr:colOff>512032</xdr:colOff>
      <xdr:row>6</xdr:row>
      <xdr:rowOff>9600</xdr:rowOff>
    </xdr:to>
    <xdr:grpSp>
      <xdr:nvGrpSpPr>
        <xdr:cNvPr id="56" name="Grupo 55">
          <a:extLst>
            <a:ext uri="{FF2B5EF4-FFF2-40B4-BE49-F238E27FC236}">
              <a16:creationId xmlns="" xmlns:a16="http://schemas.microsoft.com/office/drawing/2014/main" id="{00000000-0008-0000-0C00-000038000000}"/>
            </a:ext>
          </a:extLst>
        </xdr:cNvPr>
        <xdr:cNvGrpSpPr/>
      </xdr:nvGrpSpPr>
      <xdr:grpSpPr>
        <a:xfrm>
          <a:off x="790575" y="971550"/>
          <a:ext cx="1245457" cy="181050"/>
          <a:chOff x="1523999" y="771354"/>
          <a:chExt cx="1245457" cy="181050"/>
        </a:xfrm>
        <a:solidFill>
          <a:schemeClr val="bg1">
            <a:lumMod val="65000"/>
          </a:schemeClr>
        </a:solidFill>
      </xdr:grpSpPr>
      <xdr:cxnSp macro="">
        <xdr:nvCxnSpPr>
          <xdr:cNvPr id="57" name="Conector recto 56">
            <a:extLst>
              <a:ext uri="{FF2B5EF4-FFF2-40B4-BE49-F238E27FC236}">
                <a16:creationId xmlns="" xmlns:a16="http://schemas.microsoft.com/office/drawing/2014/main" id="{00000000-0008-0000-0C00-000039000000}"/>
              </a:ext>
            </a:extLst>
          </xdr:cNvPr>
          <xdr:cNvCxnSpPr>
            <a:stCxn id="59" idx="6"/>
            <a:endCxn id="63"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58" name="Grupo 57">
            <a:extLst>
              <a:ext uri="{FF2B5EF4-FFF2-40B4-BE49-F238E27FC236}">
                <a16:creationId xmlns="" xmlns:a16="http://schemas.microsoft.com/office/drawing/2014/main" id="{00000000-0008-0000-0C00-00003A000000}"/>
              </a:ext>
            </a:extLst>
          </xdr:cNvPr>
          <xdr:cNvGrpSpPr/>
        </xdr:nvGrpSpPr>
        <xdr:grpSpPr>
          <a:xfrm>
            <a:off x="1523999" y="771354"/>
            <a:ext cx="1245457" cy="181050"/>
            <a:chOff x="2486023" y="806660"/>
            <a:chExt cx="2595630" cy="218974"/>
          </a:xfrm>
          <a:grpFill/>
        </xdr:grpSpPr>
        <xdr:sp macro="" textlink="">
          <xdr:nvSpPr>
            <xdr:cNvPr id="59" name="Elipse 58">
              <a:extLst>
                <a:ext uri="{FF2B5EF4-FFF2-40B4-BE49-F238E27FC236}">
                  <a16:creationId xmlns="" xmlns:a16="http://schemas.microsoft.com/office/drawing/2014/main" id="{00000000-0008-0000-0C00-00003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0" name="Elipse 59">
              <a:extLst>
                <a:ext uri="{FF2B5EF4-FFF2-40B4-BE49-F238E27FC236}">
                  <a16:creationId xmlns="" xmlns:a16="http://schemas.microsoft.com/office/drawing/2014/main" id="{00000000-0008-0000-0C00-00003C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61" name="Elipse 60">
              <a:extLst>
                <a:ext uri="{FF2B5EF4-FFF2-40B4-BE49-F238E27FC236}">
                  <a16:creationId xmlns="" xmlns:a16="http://schemas.microsoft.com/office/drawing/2014/main" id="{00000000-0008-0000-0C00-00003D000000}"/>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62" name="Elipse 61">
              <a:extLst>
                <a:ext uri="{FF2B5EF4-FFF2-40B4-BE49-F238E27FC236}">
                  <a16:creationId xmlns="" xmlns:a16="http://schemas.microsoft.com/office/drawing/2014/main" id="{00000000-0008-0000-0C00-00003E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63" name="Elipse 62">
              <a:extLst>
                <a:ext uri="{FF2B5EF4-FFF2-40B4-BE49-F238E27FC236}">
                  <a16:creationId xmlns="" xmlns:a16="http://schemas.microsoft.com/office/drawing/2014/main" id="{00000000-0008-0000-0C00-00003F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1</xdr:col>
      <xdr:colOff>28575</xdr:colOff>
      <xdr:row>7</xdr:row>
      <xdr:rowOff>19050</xdr:rowOff>
    </xdr:from>
    <xdr:to>
      <xdr:col>2</xdr:col>
      <xdr:colOff>512032</xdr:colOff>
      <xdr:row>8</xdr:row>
      <xdr:rowOff>9600</xdr:rowOff>
    </xdr:to>
    <xdr:grpSp>
      <xdr:nvGrpSpPr>
        <xdr:cNvPr id="64" name="Grupo 63">
          <a:extLst>
            <a:ext uri="{FF2B5EF4-FFF2-40B4-BE49-F238E27FC236}">
              <a16:creationId xmlns="" xmlns:a16="http://schemas.microsoft.com/office/drawing/2014/main" id="{00000000-0008-0000-0C00-000040000000}"/>
            </a:ext>
          </a:extLst>
        </xdr:cNvPr>
        <xdr:cNvGrpSpPr/>
      </xdr:nvGrpSpPr>
      <xdr:grpSpPr>
        <a:xfrm>
          <a:off x="790575" y="1352550"/>
          <a:ext cx="1245457" cy="181050"/>
          <a:chOff x="1523999" y="771354"/>
          <a:chExt cx="1245457" cy="181050"/>
        </a:xfrm>
        <a:solidFill>
          <a:schemeClr val="bg1">
            <a:lumMod val="65000"/>
          </a:schemeClr>
        </a:solidFill>
      </xdr:grpSpPr>
      <xdr:cxnSp macro="">
        <xdr:nvCxnSpPr>
          <xdr:cNvPr id="65" name="Conector recto 64">
            <a:extLst>
              <a:ext uri="{FF2B5EF4-FFF2-40B4-BE49-F238E27FC236}">
                <a16:creationId xmlns="" xmlns:a16="http://schemas.microsoft.com/office/drawing/2014/main" id="{00000000-0008-0000-0C00-000041000000}"/>
              </a:ext>
            </a:extLst>
          </xdr:cNvPr>
          <xdr:cNvCxnSpPr>
            <a:stCxn id="67" idx="6"/>
            <a:endCxn id="7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66" name="Grupo 65">
            <a:extLst>
              <a:ext uri="{FF2B5EF4-FFF2-40B4-BE49-F238E27FC236}">
                <a16:creationId xmlns="" xmlns:a16="http://schemas.microsoft.com/office/drawing/2014/main" id="{00000000-0008-0000-0C00-000042000000}"/>
              </a:ext>
            </a:extLst>
          </xdr:cNvPr>
          <xdr:cNvGrpSpPr/>
        </xdr:nvGrpSpPr>
        <xdr:grpSpPr>
          <a:xfrm>
            <a:off x="1523999" y="771354"/>
            <a:ext cx="1245457" cy="181050"/>
            <a:chOff x="2486023" y="806660"/>
            <a:chExt cx="2595630" cy="218974"/>
          </a:xfrm>
          <a:grpFill/>
        </xdr:grpSpPr>
        <xdr:sp macro="" textlink="">
          <xdr:nvSpPr>
            <xdr:cNvPr id="67" name="Elipse 66">
              <a:extLst>
                <a:ext uri="{FF2B5EF4-FFF2-40B4-BE49-F238E27FC236}">
                  <a16:creationId xmlns="" xmlns:a16="http://schemas.microsoft.com/office/drawing/2014/main" id="{00000000-0008-0000-0C00-000043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8" name="Elipse 67">
              <a:extLst>
                <a:ext uri="{FF2B5EF4-FFF2-40B4-BE49-F238E27FC236}">
                  <a16:creationId xmlns="" xmlns:a16="http://schemas.microsoft.com/office/drawing/2014/main" id="{00000000-0008-0000-0C00-000044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69" name="Elipse 68">
              <a:extLst>
                <a:ext uri="{FF2B5EF4-FFF2-40B4-BE49-F238E27FC236}">
                  <a16:creationId xmlns="" xmlns:a16="http://schemas.microsoft.com/office/drawing/2014/main" id="{00000000-0008-0000-0C00-000045000000}"/>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70" name="Elipse 69">
              <a:extLst>
                <a:ext uri="{FF2B5EF4-FFF2-40B4-BE49-F238E27FC236}">
                  <a16:creationId xmlns="" xmlns:a16="http://schemas.microsoft.com/office/drawing/2014/main" id="{00000000-0008-0000-0C00-000046000000}"/>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71" name="Elipse 70">
              <a:extLst>
                <a:ext uri="{FF2B5EF4-FFF2-40B4-BE49-F238E27FC236}">
                  <a16:creationId xmlns="" xmlns:a16="http://schemas.microsoft.com/office/drawing/2014/main" id="{00000000-0008-0000-0C00-000047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1</xdr:col>
      <xdr:colOff>38100</xdr:colOff>
      <xdr:row>8</xdr:row>
      <xdr:rowOff>152400</xdr:rowOff>
    </xdr:from>
    <xdr:to>
      <xdr:col>2</xdr:col>
      <xdr:colOff>528982</xdr:colOff>
      <xdr:row>9</xdr:row>
      <xdr:rowOff>142950</xdr:rowOff>
    </xdr:to>
    <xdr:grpSp>
      <xdr:nvGrpSpPr>
        <xdr:cNvPr id="72" name="Grupo 71">
          <a:extLst>
            <a:ext uri="{FF2B5EF4-FFF2-40B4-BE49-F238E27FC236}">
              <a16:creationId xmlns="" xmlns:a16="http://schemas.microsoft.com/office/drawing/2014/main" id="{00000000-0008-0000-0C00-000048000000}"/>
            </a:ext>
          </a:extLst>
        </xdr:cNvPr>
        <xdr:cNvGrpSpPr/>
      </xdr:nvGrpSpPr>
      <xdr:grpSpPr>
        <a:xfrm>
          <a:off x="800100" y="1676400"/>
          <a:ext cx="1252882" cy="181050"/>
          <a:chOff x="1523999" y="771354"/>
          <a:chExt cx="1252882" cy="181050"/>
        </a:xfrm>
        <a:solidFill>
          <a:schemeClr val="bg1">
            <a:lumMod val="65000"/>
          </a:schemeClr>
        </a:solidFill>
      </xdr:grpSpPr>
      <xdr:cxnSp macro="">
        <xdr:nvCxnSpPr>
          <xdr:cNvPr id="73" name="Conector recto 72">
            <a:extLst>
              <a:ext uri="{FF2B5EF4-FFF2-40B4-BE49-F238E27FC236}">
                <a16:creationId xmlns="" xmlns:a16="http://schemas.microsoft.com/office/drawing/2014/main" id="{00000000-0008-0000-0C00-000049000000}"/>
              </a:ext>
            </a:extLst>
          </xdr:cNvPr>
          <xdr:cNvCxnSpPr>
            <a:stCxn id="75" idx="6"/>
            <a:endCxn id="79"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74" name="Grupo 73">
            <a:extLst>
              <a:ext uri="{FF2B5EF4-FFF2-40B4-BE49-F238E27FC236}">
                <a16:creationId xmlns="" xmlns:a16="http://schemas.microsoft.com/office/drawing/2014/main" id="{00000000-0008-0000-0C00-00004A000000}"/>
              </a:ext>
            </a:extLst>
          </xdr:cNvPr>
          <xdr:cNvGrpSpPr/>
        </xdr:nvGrpSpPr>
        <xdr:grpSpPr>
          <a:xfrm>
            <a:off x="1523999" y="771354"/>
            <a:ext cx="1252882" cy="181050"/>
            <a:chOff x="2486023" y="806660"/>
            <a:chExt cx="2611104" cy="218974"/>
          </a:xfrm>
          <a:grpFill/>
        </xdr:grpSpPr>
        <xdr:sp macro="" textlink="">
          <xdr:nvSpPr>
            <xdr:cNvPr id="75" name="Elipse 74">
              <a:extLst>
                <a:ext uri="{FF2B5EF4-FFF2-40B4-BE49-F238E27FC236}">
                  <a16:creationId xmlns="" xmlns:a16="http://schemas.microsoft.com/office/drawing/2014/main" id="{00000000-0008-0000-0C00-00004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76" name="Elipse 75">
              <a:extLst>
                <a:ext uri="{FF2B5EF4-FFF2-40B4-BE49-F238E27FC236}">
                  <a16:creationId xmlns="" xmlns:a16="http://schemas.microsoft.com/office/drawing/2014/main" id="{00000000-0008-0000-0C00-00004C000000}"/>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77" name="Elipse 76">
              <a:extLst>
                <a:ext uri="{FF2B5EF4-FFF2-40B4-BE49-F238E27FC236}">
                  <a16:creationId xmlns="" xmlns:a16="http://schemas.microsoft.com/office/drawing/2014/main" id="{00000000-0008-0000-0C00-00004D000000}"/>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78" name="Elipse 77">
              <a:extLst>
                <a:ext uri="{FF2B5EF4-FFF2-40B4-BE49-F238E27FC236}">
                  <a16:creationId xmlns="" xmlns:a16="http://schemas.microsoft.com/office/drawing/2014/main" id="{00000000-0008-0000-0C00-00004E000000}"/>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79" name="Elipse 78">
              <a:extLst>
                <a:ext uri="{FF2B5EF4-FFF2-40B4-BE49-F238E27FC236}">
                  <a16:creationId xmlns="" xmlns:a16="http://schemas.microsoft.com/office/drawing/2014/main" id="{00000000-0008-0000-0C00-00004F000000}"/>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twoCellAnchor editAs="oneCell">
    <xdr:from>
      <xdr:col>4</xdr:col>
      <xdr:colOff>0</xdr:colOff>
      <xdr:row>1</xdr:row>
      <xdr:rowOff>0</xdr:rowOff>
    </xdr:from>
    <xdr:to>
      <xdr:col>5</xdr:col>
      <xdr:colOff>208093</xdr:colOff>
      <xdr:row>1</xdr:row>
      <xdr:rowOff>179999</xdr:rowOff>
    </xdr:to>
    <xdr:grpSp>
      <xdr:nvGrpSpPr>
        <xdr:cNvPr id="80" name="Grupo 79">
          <a:extLst>
            <a:ext uri="{FF2B5EF4-FFF2-40B4-BE49-F238E27FC236}">
              <a16:creationId xmlns="" xmlns:a16="http://schemas.microsoft.com/office/drawing/2014/main" id="{00000000-0008-0000-0C00-000050000000}"/>
            </a:ext>
          </a:extLst>
        </xdr:cNvPr>
        <xdr:cNvGrpSpPr/>
      </xdr:nvGrpSpPr>
      <xdr:grpSpPr>
        <a:xfrm>
          <a:off x="3048000" y="190500"/>
          <a:ext cx="970093" cy="179999"/>
          <a:chOff x="1523999" y="772404"/>
          <a:chExt cx="970093" cy="179999"/>
        </a:xfrm>
        <a:solidFill>
          <a:schemeClr val="bg1">
            <a:lumMod val="65000"/>
          </a:schemeClr>
        </a:solidFill>
      </xdr:grpSpPr>
      <xdr:cxnSp macro="">
        <xdr:nvCxnSpPr>
          <xdr:cNvPr id="81" name="Conector recto 80">
            <a:extLst>
              <a:ext uri="{FF2B5EF4-FFF2-40B4-BE49-F238E27FC236}">
                <a16:creationId xmlns="" xmlns:a16="http://schemas.microsoft.com/office/drawing/2014/main" id="{00000000-0008-0000-0C00-000051000000}"/>
              </a:ext>
            </a:extLst>
          </xdr:cNvPr>
          <xdr:cNvCxnSpPr>
            <a:cxnSpLocks/>
            <a:stCxn id="83"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82" name="Grupo 81">
            <a:extLst>
              <a:ext uri="{FF2B5EF4-FFF2-40B4-BE49-F238E27FC236}">
                <a16:creationId xmlns="" xmlns:a16="http://schemas.microsoft.com/office/drawing/2014/main" id="{00000000-0008-0000-0C00-000052000000}"/>
              </a:ext>
            </a:extLst>
          </xdr:cNvPr>
          <xdr:cNvGrpSpPr/>
        </xdr:nvGrpSpPr>
        <xdr:grpSpPr>
          <a:xfrm>
            <a:off x="1523999" y="772404"/>
            <a:ext cx="970093" cy="179999"/>
            <a:chOff x="2486023" y="807931"/>
            <a:chExt cx="2021750" cy="217703"/>
          </a:xfrm>
          <a:grpFill/>
        </xdr:grpSpPr>
        <xdr:sp macro="" textlink="">
          <xdr:nvSpPr>
            <xdr:cNvPr id="83" name="Elipse 82">
              <a:extLst>
                <a:ext uri="{FF2B5EF4-FFF2-40B4-BE49-F238E27FC236}">
                  <a16:creationId xmlns="" xmlns:a16="http://schemas.microsoft.com/office/drawing/2014/main" id="{00000000-0008-0000-0C00-000053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84" name="Elipse 83">
              <a:extLst>
                <a:ext uri="{FF2B5EF4-FFF2-40B4-BE49-F238E27FC236}">
                  <a16:creationId xmlns="" xmlns:a16="http://schemas.microsoft.com/office/drawing/2014/main" id="{00000000-0008-0000-0C00-000054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5" name="Elipse 84">
              <a:extLst>
                <a:ext uri="{FF2B5EF4-FFF2-40B4-BE49-F238E27FC236}">
                  <a16:creationId xmlns="" xmlns:a16="http://schemas.microsoft.com/office/drawing/2014/main" id="{00000000-0008-0000-0C00-000055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6" name="Elipse 85">
              <a:extLst>
                <a:ext uri="{FF2B5EF4-FFF2-40B4-BE49-F238E27FC236}">
                  <a16:creationId xmlns="" xmlns:a16="http://schemas.microsoft.com/office/drawing/2014/main" id="{00000000-0008-0000-0C00-000056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4</xdr:col>
      <xdr:colOff>0</xdr:colOff>
      <xdr:row>2</xdr:row>
      <xdr:rowOff>189450</xdr:rowOff>
    </xdr:from>
    <xdr:to>
      <xdr:col>5</xdr:col>
      <xdr:colOff>208093</xdr:colOff>
      <xdr:row>3</xdr:row>
      <xdr:rowOff>180000</xdr:rowOff>
    </xdr:to>
    <xdr:grpSp>
      <xdr:nvGrpSpPr>
        <xdr:cNvPr id="88" name="Grupo 87">
          <a:extLst>
            <a:ext uri="{FF2B5EF4-FFF2-40B4-BE49-F238E27FC236}">
              <a16:creationId xmlns="" xmlns:a16="http://schemas.microsoft.com/office/drawing/2014/main" id="{00000000-0008-0000-0C00-000058000000}"/>
            </a:ext>
          </a:extLst>
        </xdr:cNvPr>
        <xdr:cNvGrpSpPr/>
      </xdr:nvGrpSpPr>
      <xdr:grpSpPr>
        <a:xfrm>
          <a:off x="3048000" y="570450"/>
          <a:ext cx="970093" cy="181050"/>
          <a:chOff x="1523999" y="771354"/>
          <a:chExt cx="970093" cy="181050"/>
        </a:xfrm>
        <a:solidFill>
          <a:schemeClr val="bg1">
            <a:lumMod val="65000"/>
          </a:schemeClr>
        </a:solidFill>
      </xdr:grpSpPr>
      <xdr:cxnSp macro="">
        <xdr:nvCxnSpPr>
          <xdr:cNvPr id="89" name="Conector recto 88">
            <a:extLst>
              <a:ext uri="{FF2B5EF4-FFF2-40B4-BE49-F238E27FC236}">
                <a16:creationId xmlns="" xmlns:a16="http://schemas.microsoft.com/office/drawing/2014/main" id="{00000000-0008-0000-0C00-000059000000}"/>
              </a:ext>
            </a:extLst>
          </xdr:cNvPr>
          <xdr:cNvCxnSpPr>
            <a:cxnSpLocks/>
            <a:stCxn id="91"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90" name="Grupo 89">
            <a:extLst>
              <a:ext uri="{FF2B5EF4-FFF2-40B4-BE49-F238E27FC236}">
                <a16:creationId xmlns="" xmlns:a16="http://schemas.microsoft.com/office/drawing/2014/main" id="{00000000-0008-0000-0C00-00005A000000}"/>
              </a:ext>
            </a:extLst>
          </xdr:cNvPr>
          <xdr:cNvGrpSpPr/>
        </xdr:nvGrpSpPr>
        <xdr:grpSpPr>
          <a:xfrm>
            <a:off x="1523999" y="771354"/>
            <a:ext cx="970093" cy="181050"/>
            <a:chOff x="2486023" y="806660"/>
            <a:chExt cx="2021750" cy="218974"/>
          </a:xfrm>
          <a:grpFill/>
        </xdr:grpSpPr>
        <xdr:sp macro="" textlink="">
          <xdr:nvSpPr>
            <xdr:cNvPr id="91" name="Elipse 90">
              <a:extLst>
                <a:ext uri="{FF2B5EF4-FFF2-40B4-BE49-F238E27FC236}">
                  <a16:creationId xmlns="" xmlns:a16="http://schemas.microsoft.com/office/drawing/2014/main" id="{00000000-0008-0000-0C00-00005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92" name="Elipse 91">
              <a:extLst>
                <a:ext uri="{FF2B5EF4-FFF2-40B4-BE49-F238E27FC236}">
                  <a16:creationId xmlns="" xmlns:a16="http://schemas.microsoft.com/office/drawing/2014/main" id="{00000000-0008-0000-0C00-00005C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93" name="Elipse 92">
              <a:extLst>
                <a:ext uri="{FF2B5EF4-FFF2-40B4-BE49-F238E27FC236}">
                  <a16:creationId xmlns="" xmlns:a16="http://schemas.microsoft.com/office/drawing/2014/main" id="{00000000-0008-0000-0C00-00005D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4" name="Elipse 93">
              <a:extLst>
                <a:ext uri="{FF2B5EF4-FFF2-40B4-BE49-F238E27FC236}">
                  <a16:creationId xmlns="" xmlns:a16="http://schemas.microsoft.com/office/drawing/2014/main" id="{00000000-0008-0000-0C00-00005E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4</xdr:col>
      <xdr:colOff>0</xdr:colOff>
      <xdr:row>5</xdr:row>
      <xdr:rowOff>0</xdr:rowOff>
    </xdr:from>
    <xdr:to>
      <xdr:col>5</xdr:col>
      <xdr:colOff>208093</xdr:colOff>
      <xdr:row>5</xdr:row>
      <xdr:rowOff>181050</xdr:rowOff>
    </xdr:to>
    <xdr:grpSp>
      <xdr:nvGrpSpPr>
        <xdr:cNvPr id="96" name="Grupo 95">
          <a:extLst>
            <a:ext uri="{FF2B5EF4-FFF2-40B4-BE49-F238E27FC236}">
              <a16:creationId xmlns="" xmlns:a16="http://schemas.microsoft.com/office/drawing/2014/main" id="{00000000-0008-0000-0C00-000060000000}"/>
            </a:ext>
          </a:extLst>
        </xdr:cNvPr>
        <xdr:cNvGrpSpPr/>
      </xdr:nvGrpSpPr>
      <xdr:grpSpPr>
        <a:xfrm>
          <a:off x="3048000" y="952500"/>
          <a:ext cx="970093" cy="181050"/>
          <a:chOff x="1523999" y="771354"/>
          <a:chExt cx="970093" cy="181050"/>
        </a:xfrm>
        <a:solidFill>
          <a:schemeClr val="bg1">
            <a:lumMod val="65000"/>
          </a:schemeClr>
        </a:solidFill>
      </xdr:grpSpPr>
      <xdr:cxnSp macro="">
        <xdr:nvCxnSpPr>
          <xdr:cNvPr id="97" name="Conector recto 96">
            <a:extLst>
              <a:ext uri="{FF2B5EF4-FFF2-40B4-BE49-F238E27FC236}">
                <a16:creationId xmlns="" xmlns:a16="http://schemas.microsoft.com/office/drawing/2014/main" id="{00000000-0008-0000-0C00-000061000000}"/>
              </a:ext>
            </a:extLst>
          </xdr:cNvPr>
          <xdr:cNvCxnSpPr>
            <a:cxnSpLocks/>
            <a:stCxn id="99"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98" name="Grupo 97">
            <a:extLst>
              <a:ext uri="{FF2B5EF4-FFF2-40B4-BE49-F238E27FC236}">
                <a16:creationId xmlns="" xmlns:a16="http://schemas.microsoft.com/office/drawing/2014/main" id="{00000000-0008-0000-0C00-000062000000}"/>
              </a:ext>
            </a:extLst>
          </xdr:cNvPr>
          <xdr:cNvGrpSpPr/>
        </xdr:nvGrpSpPr>
        <xdr:grpSpPr>
          <a:xfrm>
            <a:off x="1523999" y="771354"/>
            <a:ext cx="970093" cy="181050"/>
            <a:chOff x="2486023" y="806660"/>
            <a:chExt cx="2021750" cy="218974"/>
          </a:xfrm>
          <a:grpFill/>
        </xdr:grpSpPr>
        <xdr:sp macro="" textlink="">
          <xdr:nvSpPr>
            <xdr:cNvPr id="99" name="Elipse 98">
              <a:extLst>
                <a:ext uri="{FF2B5EF4-FFF2-40B4-BE49-F238E27FC236}">
                  <a16:creationId xmlns="" xmlns:a16="http://schemas.microsoft.com/office/drawing/2014/main" id="{00000000-0008-0000-0C00-000063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00" name="Elipse 99">
              <a:extLst>
                <a:ext uri="{FF2B5EF4-FFF2-40B4-BE49-F238E27FC236}">
                  <a16:creationId xmlns="" xmlns:a16="http://schemas.microsoft.com/office/drawing/2014/main" id="{00000000-0008-0000-0C00-000064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01" name="Elipse 100">
              <a:extLst>
                <a:ext uri="{FF2B5EF4-FFF2-40B4-BE49-F238E27FC236}">
                  <a16:creationId xmlns="" xmlns:a16="http://schemas.microsoft.com/office/drawing/2014/main" id="{00000000-0008-0000-0C00-000065000000}"/>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102" name="Elipse 101">
              <a:extLst>
                <a:ext uri="{FF2B5EF4-FFF2-40B4-BE49-F238E27FC236}">
                  <a16:creationId xmlns="" xmlns:a16="http://schemas.microsoft.com/office/drawing/2014/main" id="{00000000-0008-0000-0C00-000066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4</xdr:col>
      <xdr:colOff>0</xdr:colOff>
      <xdr:row>7</xdr:row>
      <xdr:rowOff>0</xdr:rowOff>
    </xdr:from>
    <xdr:to>
      <xdr:col>5</xdr:col>
      <xdr:colOff>244092</xdr:colOff>
      <xdr:row>7</xdr:row>
      <xdr:rowOff>181050</xdr:rowOff>
    </xdr:to>
    <xdr:grpSp>
      <xdr:nvGrpSpPr>
        <xdr:cNvPr id="104" name="Grupo 103">
          <a:extLst>
            <a:ext uri="{FF2B5EF4-FFF2-40B4-BE49-F238E27FC236}">
              <a16:creationId xmlns="" xmlns:a16="http://schemas.microsoft.com/office/drawing/2014/main" id="{00000000-0008-0000-0C00-000068000000}"/>
            </a:ext>
          </a:extLst>
        </xdr:cNvPr>
        <xdr:cNvGrpSpPr/>
      </xdr:nvGrpSpPr>
      <xdr:grpSpPr>
        <a:xfrm>
          <a:off x="3048000" y="1333500"/>
          <a:ext cx="1006092" cy="181050"/>
          <a:chOff x="1523999" y="771354"/>
          <a:chExt cx="1006092" cy="181050"/>
        </a:xfrm>
        <a:solidFill>
          <a:schemeClr val="bg1">
            <a:lumMod val="65000"/>
          </a:schemeClr>
        </a:solidFill>
      </xdr:grpSpPr>
      <xdr:cxnSp macro="">
        <xdr:nvCxnSpPr>
          <xdr:cNvPr id="105" name="Conector recto 104">
            <a:extLst>
              <a:ext uri="{FF2B5EF4-FFF2-40B4-BE49-F238E27FC236}">
                <a16:creationId xmlns="" xmlns:a16="http://schemas.microsoft.com/office/drawing/2014/main" id="{00000000-0008-0000-0C00-000069000000}"/>
              </a:ext>
            </a:extLst>
          </xdr:cNvPr>
          <xdr:cNvCxnSpPr>
            <a:cxnSpLocks/>
            <a:stCxn id="107"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06" name="Grupo 105">
            <a:extLst>
              <a:ext uri="{FF2B5EF4-FFF2-40B4-BE49-F238E27FC236}">
                <a16:creationId xmlns="" xmlns:a16="http://schemas.microsoft.com/office/drawing/2014/main" id="{00000000-0008-0000-0C00-00006A000000}"/>
              </a:ext>
            </a:extLst>
          </xdr:cNvPr>
          <xdr:cNvGrpSpPr/>
        </xdr:nvGrpSpPr>
        <xdr:grpSpPr>
          <a:xfrm>
            <a:off x="1523999" y="771354"/>
            <a:ext cx="1006092" cy="181050"/>
            <a:chOff x="2486023" y="806660"/>
            <a:chExt cx="2096774" cy="218974"/>
          </a:xfrm>
          <a:grpFill/>
        </xdr:grpSpPr>
        <xdr:sp macro="" textlink="">
          <xdr:nvSpPr>
            <xdr:cNvPr id="107" name="Elipse 106">
              <a:extLst>
                <a:ext uri="{FF2B5EF4-FFF2-40B4-BE49-F238E27FC236}">
                  <a16:creationId xmlns="" xmlns:a16="http://schemas.microsoft.com/office/drawing/2014/main" id="{00000000-0008-0000-0C00-00006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08" name="Elipse 107">
              <a:extLst>
                <a:ext uri="{FF2B5EF4-FFF2-40B4-BE49-F238E27FC236}">
                  <a16:creationId xmlns="" xmlns:a16="http://schemas.microsoft.com/office/drawing/2014/main" id="{00000000-0008-0000-0C00-00006C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09" name="Elipse 108">
              <a:extLst>
                <a:ext uri="{FF2B5EF4-FFF2-40B4-BE49-F238E27FC236}">
                  <a16:creationId xmlns="" xmlns:a16="http://schemas.microsoft.com/office/drawing/2014/main" id="{00000000-0008-0000-0C00-00006D000000}"/>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110" name="Elipse 109">
              <a:extLst>
                <a:ext uri="{FF2B5EF4-FFF2-40B4-BE49-F238E27FC236}">
                  <a16:creationId xmlns="" xmlns:a16="http://schemas.microsoft.com/office/drawing/2014/main" id="{00000000-0008-0000-0C00-00006E000000}"/>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grpSp>
    </xdr:grpSp>
    <xdr:clientData/>
  </xdr:twoCellAnchor>
  <xdr:twoCellAnchor editAs="oneCell">
    <xdr:from>
      <xdr:col>6</xdr:col>
      <xdr:colOff>1</xdr:colOff>
      <xdr:row>1</xdr:row>
      <xdr:rowOff>0</xdr:rowOff>
    </xdr:from>
    <xdr:to>
      <xdr:col>6</xdr:col>
      <xdr:colOff>694730</xdr:colOff>
      <xdr:row>1</xdr:row>
      <xdr:rowOff>179999</xdr:rowOff>
    </xdr:to>
    <xdr:grpSp>
      <xdr:nvGrpSpPr>
        <xdr:cNvPr id="120" name="Grupo 119">
          <a:extLst>
            <a:ext uri="{FF2B5EF4-FFF2-40B4-BE49-F238E27FC236}">
              <a16:creationId xmlns="" xmlns:a16="http://schemas.microsoft.com/office/drawing/2014/main" id="{00000000-0008-0000-0C00-000078000000}"/>
            </a:ext>
          </a:extLst>
        </xdr:cNvPr>
        <xdr:cNvGrpSpPr/>
      </xdr:nvGrpSpPr>
      <xdr:grpSpPr>
        <a:xfrm>
          <a:off x="4572001" y="190500"/>
          <a:ext cx="694729" cy="179999"/>
          <a:chOff x="1524000" y="772404"/>
          <a:chExt cx="694729" cy="179999"/>
        </a:xfrm>
        <a:solidFill>
          <a:schemeClr val="bg1">
            <a:lumMod val="65000"/>
          </a:schemeClr>
        </a:solidFill>
      </xdr:grpSpPr>
      <xdr:cxnSp macro="">
        <xdr:nvCxnSpPr>
          <xdr:cNvPr id="121" name="Conector recto 120">
            <a:extLst>
              <a:ext uri="{FF2B5EF4-FFF2-40B4-BE49-F238E27FC236}">
                <a16:creationId xmlns="" xmlns:a16="http://schemas.microsoft.com/office/drawing/2014/main" id="{00000000-0008-0000-0C00-000079000000}"/>
              </a:ext>
            </a:extLst>
          </xdr:cNvPr>
          <xdr:cNvCxnSpPr>
            <a:cxnSpLocks/>
            <a:stCxn id="123" idx="6"/>
          </xdr:cNvCxnSpPr>
        </xdr:nvCxnSpPr>
        <xdr:spPr>
          <a:xfrm>
            <a:off x="1703999" y="862404"/>
            <a:ext cx="432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22" name="Grupo 121">
            <a:extLst>
              <a:ext uri="{FF2B5EF4-FFF2-40B4-BE49-F238E27FC236}">
                <a16:creationId xmlns="" xmlns:a16="http://schemas.microsoft.com/office/drawing/2014/main" id="{00000000-0008-0000-0C00-00007A000000}"/>
              </a:ext>
            </a:extLst>
          </xdr:cNvPr>
          <xdr:cNvGrpSpPr/>
        </xdr:nvGrpSpPr>
        <xdr:grpSpPr>
          <a:xfrm>
            <a:off x="1524000" y="772404"/>
            <a:ext cx="694729" cy="179999"/>
            <a:chOff x="2486023" y="807931"/>
            <a:chExt cx="1447869" cy="217703"/>
          </a:xfrm>
          <a:grpFill/>
        </xdr:grpSpPr>
        <xdr:sp macro="" textlink="">
          <xdr:nvSpPr>
            <xdr:cNvPr id="123" name="Elipse 122">
              <a:extLst>
                <a:ext uri="{FF2B5EF4-FFF2-40B4-BE49-F238E27FC236}">
                  <a16:creationId xmlns="" xmlns:a16="http://schemas.microsoft.com/office/drawing/2014/main" id="{00000000-0008-0000-0C00-00007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24" name="Elipse 123">
              <a:extLst>
                <a:ext uri="{FF2B5EF4-FFF2-40B4-BE49-F238E27FC236}">
                  <a16:creationId xmlns="" xmlns:a16="http://schemas.microsoft.com/office/drawing/2014/main" id="{00000000-0008-0000-0C00-00007C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25" name="Elipse 124">
              <a:extLst>
                <a:ext uri="{FF2B5EF4-FFF2-40B4-BE49-F238E27FC236}">
                  <a16:creationId xmlns="" xmlns:a16="http://schemas.microsoft.com/office/drawing/2014/main" id="{00000000-0008-0000-0C00-00007D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6</xdr:col>
      <xdr:colOff>1</xdr:colOff>
      <xdr:row>2</xdr:row>
      <xdr:rowOff>189450</xdr:rowOff>
    </xdr:from>
    <xdr:to>
      <xdr:col>6</xdr:col>
      <xdr:colOff>694730</xdr:colOff>
      <xdr:row>3</xdr:row>
      <xdr:rowOff>180000</xdr:rowOff>
    </xdr:to>
    <xdr:grpSp>
      <xdr:nvGrpSpPr>
        <xdr:cNvPr id="127" name="Grupo 126">
          <a:extLst>
            <a:ext uri="{FF2B5EF4-FFF2-40B4-BE49-F238E27FC236}">
              <a16:creationId xmlns="" xmlns:a16="http://schemas.microsoft.com/office/drawing/2014/main" id="{00000000-0008-0000-0C00-00007F000000}"/>
            </a:ext>
          </a:extLst>
        </xdr:cNvPr>
        <xdr:cNvGrpSpPr/>
      </xdr:nvGrpSpPr>
      <xdr:grpSpPr>
        <a:xfrm>
          <a:off x="4572001" y="570450"/>
          <a:ext cx="694729" cy="181050"/>
          <a:chOff x="1524000" y="771354"/>
          <a:chExt cx="694729" cy="181050"/>
        </a:xfrm>
        <a:solidFill>
          <a:schemeClr val="bg1">
            <a:lumMod val="65000"/>
          </a:schemeClr>
        </a:solidFill>
      </xdr:grpSpPr>
      <xdr:cxnSp macro="">
        <xdr:nvCxnSpPr>
          <xdr:cNvPr id="128" name="Conector recto 127">
            <a:extLst>
              <a:ext uri="{FF2B5EF4-FFF2-40B4-BE49-F238E27FC236}">
                <a16:creationId xmlns="" xmlns:a16="http://schemas.microsoft.com/office/drawing/2014/main" id="{00000000-0008-0000-0C00-000080000000}"/>
              </a:ext>
            </a:extLst>
          </xdr:cNvPr>
          <xdr:cNvCxnSpPr>
            <a:cxnSpLocks/>
            <a:stCxn id="130" idx="6"/>
          </xdr:cNvCxnSpPr>
        </xdr:nvCxnSpPr>
        <xdr:spPr>
          <a:xfrm>
            <a:off x="1703999" y="862404"/>
            <a:ext cx="432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29" name="Grupo 128">
            <a:extLst>
              <a:ext uri="{FF2B5EF4-FFF2-40B4-BE49-F238E27FC236}">
                <a16:creationId xmlns="" xmlns:a16="http://schemas.microsoft.com/office/drawing/2014/main" id="{00000000-0008-0000-0C00-000081000000}"/>
              </a:ext>
            </a:extLst>
          </xdr:cNvPr>
          <xdr:cNvGrpSpPr/>
        </xdr:nvGrpSpPr>
        <xdr:grpSpPr>
          <a:xfrm>
            <a:off x="1524000" y="771354"/>
            <a:ext cx="694729" cy="181050"/>
            <a:chOff x="2486023" y="806660"/>
            <a:chExt cx="1447869" cy="218974"/>
          </a:xfrm>
          <a:grpFill/>
        </xdr:grpSpPr>
        <xdr:sp macro="" textlink="">
          <xdr:nvSpPr>
            <xdr:cNvPr id="130" name="Elipse 129">
              <a:extLst>
                <a:ext uri="{FF2B5EF4-FFF2-40B4-BE49-F238E27FC236}">
                  <a16:creationId xmlns="" xmlns:a16="http://schemas.microsoft.com/office/drawing/2014/main" id="{00000000-0008-0000-0C00-000082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31" name="Elipse 130">
              <a:extLst>
                <a:ext uri="{FF2B5EF4-FFF2-40B4-BE49-F238E27FC236}">
                  <a16:creationId xmlns="" xmlns:a16="http://schemas.microsoft.com/office/drawing/2014/main" id="{00000000-0008-0000-0C00-000083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32" name="Elipse 131">
              <a:extLst>
                <a:ext uri="{FF2B5EF4-FFF2-40B4-BE49-F238E27FC236}">
                  <a16:creationId xmlns="" xmlns:a16="http://schemas.microsoft.com/office/drawing/2014/main" id="{00000000-0008-0000-0C00-000084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6</xdr:col>
      <xdr:colOff>0</xdr:colOff>
      <xdr:row>5</xdr:row>
      <xdr:rowOff>0</xdr:rowOff>
    </xdr:from>
    <xdr:to>
      <xdr:col>6</xdr:col>
      <xdr:colOff>730729</xdr:colOff>
      <xdr:row>5</xdr:row>
      <xdr:rowOff>181050</xdr:rowOff>
    </xdr:to>
    <xdr:grpSp>
      <xdr:nvGrpSpPr>
        <xdr:cNvPr id="134" name="Grupo 133">
          <a:extLst>
            <a:ext uri="{FF2B5EF4-FFF2-40B4-BE49-F238E27FC236}">
              <a16:creationId xmlns="" xmlns:a16="http://schemas.microsoft.com/office/drawing/2014/main" id="{00000000-0008-0000-0C00-000086000000}"/>
            </a:ext>
          </a:extLst>
        </xdr:cNvPr>
        <xdr:cNvGrpSpPr/>
      </xdr:nvGrpSpPr>
      <xdr:grpSpPr>
        <a:xfrm>
          <a:off x="4572000" y="952500"/>
          <a:ext cx="730729" cy="181050"/>
          <a:chOff x="1523999" y="771354"/>
          <a:chExt cx="730729" cy="181050"/>
        </a:xfrm>
        <a:solidFill>
          <a:schemeClr val="bg1">
            <a:lumMod val="65000"/>
          </a:schemeClr>
        </a:solidFill>
      </xdr:grpSpPr>
      <xdr:cxnSp macro="">
        <xdr:nvCxnSpPr>
          <xdr:cNvPr id="135" name="Conector recto 134">
            <a:extLst>
              <a:ext uri="{FF2B5EF4-FFF2-40B4-BE49-F238E27FC236}">
                <a16:creationId xmlns="" xmlns:a16="http://schemas.microsoft.com/office/drawing/2014/main" id="{00000000-0008-0000-0C00-000087000000}"/>
              </a:ext>
            </a:extLst>
          </xdr:cNvPr>
          <xdr:cNvCxnSpPr>
            <a:cxnSpLocks/>
            <a:stCxn id="137" idx="6"/>
          </xdr:cNvCxnSpPr>
        </xdr:nvCxnSpPr>
        <xdr:spPr>
          <a:xfrm>
            <a:off x="1703999" y="862404"/>
            <a:ext cx="432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36" name="Grupo 135">
            <a:extLst>
              <a:ext uri="{FF2B5EF4-FFF2-40B4-BE49-F238E27FC236}">
                <a16:creationId xmlns="" xmlns:a16="http://schemas.microsoft.com/office/drawing/2014/main" id="{00000000-0008-0000-0C00-000088000000}"/>
              </a:ext>
            </a:extLst>
          </xdr:cNvPr>
          <xdr:cNvGrpSpPr/>
        </xdr:nvGrpSpPr>
        <xdr:grpSpPr>
          <a:xfrm>
            <a:off x="1523999" y="771354"/>
            <a:ext cx="730729" cy="181050"/>
            <a:chOff x="2486023" y="806660"/>
            <a:chExt cx="1522896" cy="218974"/>
          </a:xfrm>
          <a:grpFill/>
        </xdr:grpSpPr>
        <xdr:sp macro="" textlink="">
          <xdr:nvSpPr>
            <xdr:cNvPr id="137" name="Elipse 136">
              <a:extLst>
                <a:ext uri="{FF2B5EF4-FFF2-40B4-BE49-F238E27FC236}">
                  <a16:creationId xmlns="" xmlns:a16="http://schemas.microsoft.com/office/drawing/2014/main" id="{00000000-0008-0000-0C00-000089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38" name="Elipse 137">
              <a:extLst>
                <a:ext uri="{FF2B5EF4-FFF2-40B4-BE49-F238E27FC236}">
                  <a16:creationId xmlns="" xmlns:a16="http://schemas.microsoft.com/office/drawing/2014/main" id="{00000000-0008-0000-0C00-00008A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39" name="Elipse 138">
              <a:extLst>
                <a:ext uri="{FF2B5EF4-FFF2-40B4-BE49-F238E27FC236}">
                  <a16:creationId xmlns="" xmlns:a16="http://schemas.microsoft.com/office/drawing/2014/main" id="{00000000-0008-0000-0C00-00008B000000}"/>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grpSp>
    </xdr:grpSp>
    <xdr:clientData/>
  </xdr:twoCellAnchor>
  <xdr:twoCellAnchor editAs="oneCell">
    <xdr:from>
      <xdr:col>0</xdr:col>
      <xdr:colOff>0</xdr:colOff>
      <xdr:row>16</xdr:row>
      <xdr:rowOff>0</xdr:rowOff>
    </xdr:from>
    <xdr:to>
      <xdr:col>8</xdr:col>
      <xdr:colOff>564000</xdr:colOff>
      <xdr:row>19</xdr:row>
      <xdr:rowOff>85725</xdr:rowOff>
    </xdr:to>
    <xdr:grpSp>
      <xdr:nvGrpSpPr>
        <xdr:cNvPr id="95" name="Grupo 94">
          <a:extLst>
            <a:ext uri="{FF2B5EF4-FFF2-40B4-BE49-F238E27FC236}">
              <a16:creationId xmlns="" xmlns:a16="http://schemas.microsoft.com/office/drawing/2014/main" id="{559C9CC3-0006-419C-86C1-268FCF921BA8}"/>
            </a:ext>
          </a:extLst>
        </xdr:cNvPr>
        <xdr:cNvGrpSpPr/>
      </xdr:nvGrpSpPr>
      <xdr:grpSpPr>
        <a:xfrm>
          <a:off x="0" y="3048000"/>
          <a:ext cx="6660000" cy="657225"/>
          <a:chOff x="0" y="1562100"/>
          <a:chExt cx="6660000" cy="657225"/>
        </a:xfrm>
      </xdr:grpSpPr>
      <xdr:grpSp>
        <xdr:nvGrpSpPr>
          <xdr:cNvPr id="103" name="Grupo 102">
            <a:extLst>
              <a:ext uri="{FF2B5EF4-FFF2-40B4-BE49-F238E27FC236}">
                <a16:creationId xmlns="" xmlns:a16="http://schemas.microsoft.com/office/drawing/2014/main" id="{2AE70943-D5EA-44B8-8FE4-C1C04C050A53}"/>
              </a:ext>
            </a:extLst>
          </xdr:cNvPr>
          <xdr:cNvGrpSpPr/>
        </xdr:nvGrpSpPr>
        <xdr:grpSpPr>
          <a:xfrm>
            <a:off x="0" y="1562100"/>
            <a:ext cx="6660000" cy="657225"/>
            <a:chOff x="-41550" y="571500"/>
            <a:chExt cx="7026444" cy="657225"/>
          </a:xfrm>
        </xdr:grpSpPr>
        <xdr:sp macro="" textlink="">
          <xdr:nvSpPr>
            <xdr:cNvPr id="115" name="Rectángulo 114">
              <a:extLst>
                <a:ext uri="{FF2B5EF4-FFF2-40B4-BE49-F238E27FC236}">
                  <a16:creationId xmlns="" xmlns:a16="http://schemas.microsoft.com/office/drawing/2014/main" id="{B5D9A4C6-1E22-4243-97F1-A9E9AE7BF1C4}"/>
                </a:ext>
              </a:extLst>
            </xdr:cNvPr>
            <xdr:cNvSpPr/>
          </xdr:nvSpPr>
          <xdr:spPr>
            <a:xfrm>
              <a:off x="-41550" y="571500"/>
              <a:ext cx="7026444" cy="657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6" name="Rectángulo 115">
              <a:extLst>
                <a:ext uri="{FF2B5EF4-FFF2-40B4-BE49-F238E27FC236}">
                  <a16:creationId xmlns="" xmlns:a16="http://schemas.microsoft.com/office/drawing/2014/main" id="{A4DF76F2-7E3D-4BDA-AB5B-6772E1E18223}"/>
                </a:ext>
              </a:extLst>
            </xdr:cNvPr>
            <xdr:cNvSpPr/>
          </xdr:nvSpPr>
          <xdr:spPr>
            <a:xfrm>
              <a:off x="6431182" y="571500"/>
              <a:ext cx="533400" cy="657225"/>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sp macro="" textlink="">
        <xdr:nvSpPr>
          <xdr:cNvPr id="111" name="Rectángulo 110">
            <a:extLst>
              <a:ext uri="{FF2B5EF4-FFF2-40B4-BE49-F238E27FC236}">
                <a16:creationId xmlns="" xmlns:a16="http://schemas.microsoft.com/office/drawing/2014/main" id="{796EFA07-F5D3-40AE-B1A6-547A62921A71}"/>
              </a:ext>
            </a:extLst>
          </xdr:cNvPr>
          <xdr:cNvSpPr/>
        </xdr:nvSpPr>
        <xdr:spPr>
          <a:xfrm>
            <a:off x="5505450" y="1562100"/>
            <a:ext cx="505582" cy="657225"/>
          </a:xfrm>
          <a:prstGeom prst="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drawings/drawing13.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34" name="Grupo 33">
          <a:extLst>
            <a:ext uri="{FF2B5EF4-FFF2-40B4-BE49-F238E27FC236}">
              <a16:creationId xmlns="" xmlns:a16="http://schemas.microsoft.com/office/drawing/2014/main" id="{00000000-0008-0000-0400-000022000000}"/>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5" name="Conector recto 34">
            <a:extLst>
              <a:ext uri="{FF2B5EF4-FFF2-40B4-BE49-F238E27FC236}">
                <a16:creationId xmlns="" xmlns:a16="http://schemas.microsoft.com/office/drawing/2014/main" id="{00000000-0008-0000-0400-000023000000}"/>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00000000-0008-0000-0400-000024000000}"/>
              </a:ext>
            </a:extLst>
          </xdr:cNvPr>
          <xdr:cNvGrpSpPr/>
        </xdr:nvGrpSpPr>
        <xdr:grpSpPr>
          <a:xfrm>
            <a:off x="1523999" y="772404"/>
            <a:ext cx="1245457" cy="179999"/>
            <a:chOff x="2486023" y="807931"/>
            <a:chExt cx="2595630" cy="217703"/>
          </a:xfrm>
          <a:grpFill/>
        </xdr:grpSpPr>
        <xdr:sp macro="" textlink="">
          <xdr:nvSpPr>
            <xdr:cNvPr id="37" name="Elipse 36">
              <a:extLst>
                <a:ext uri="{FF2B5EF4-FFF2-40B4-BE49-F238E27FC236}">
                  <a16:creationId xmlns="" xmlns:a16="http://schemas.microsoft.com/office/drawing/2014/main" id="{00000000-0008-0000-0400-000025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00000000-0008-0000-0400-000026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9" name="Elipse 38">
              <a:extLst>
                <a:ext uri="{FF2B5EF4-FFF2-40B4-BE49-F238E27FC236}">
                  <a16:creationId xmlns="" xmlns:a16="http://schemas.microsoft.com/office/drawing/2014/main" id="{00000000-0008-0000-0400-000027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40" name="Elipse 39">
              <a:extLst>
                <a:ext uri="{FF2B5EF4-FFF2-40B4-BE49-F238E27FC236}">
                  <a16:creationId xmlns="" xmlns:a16="http://schemas.microsoft.com/office/drawing/2014/main" id="{00000000-0008-0000-0400-000028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41" name="Elipse 40">
              <a:extLst>
                <a:ext uri="{FF2B5EF4-FFF2-40B4-BE49-F238E27FC236}">
                  <a16:creationId xmlns="" xmlns:a16="http://schemas.microsoft.com/office/drawing/2014/main" id="{00000000-0008-0000-0400-000029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59" name="Rectángulo 58">
          <a:hlinkClick xmlns:r="http://schemas.openxmlformats.org/officeDocument/2006/relationships" r:id="rId1"/>
          <a:extLst>
            <a:ext uri="{FF2B5EF4-FFF2-40B4-BE49-F238E27FC236}">
              <a16:creationId xmlns="" xmlns:a16="http://schemas.microsoft.com/office/drawing/2014/main" id="{00000000-0008-0000-0400-00003B000000}"/>
            </a:ext>
          </a:extLst>
        </xdr:cNvPr>
        <xdr:cNvSpPr/>
      </xdr:nvSpPr>
      <xdr:spPr>
        <a:xfrm>
          <a:off x="5381625" y="40576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60" name="Rectángulo 59">
          <a:hlinkClick xmlns:r="http://schemas.openxmlformats.org/officeDocument/2006/relationships" r:id="rId2"/>
          <a:extLst>
            <a:ext uri="{FF2B5EF4-FFF2-40B4-BE49-F238E27FC236}">
              <a16:creationId xmlns="" xmlns:a16="http://schemas.microsoft.com/office/drawing/2014/main" id="{00000000-0008-0000-0400-00003C000000}"/>
            </a:ext>
          </a:extLst>
        </xdr:cNvPr>
        <xdr:cNvSpPr/>
      </xdr:nvSpPr>
      <xdr:spPr>
        <a:xfrm>
          <a:off x="4400550" y="40576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45</xdr:row>
      <xdr:rowOff>47625</xdr:rowOff>
    </xdr:from>
    <xdr:to>
      <xdr:col>13</xdr:col>
      <xdr:colOff>0</xdr:colOff>
      <xdr:row>45</xdr:row>
      <xdr:rowOff>314325</xdr:rowOff>
    </xdr:to>
    <xdr:sp macro="" textlink="">
      <xdr:nvSpPr>
        <xdr:cNvPr id="65" name="Rectángulo 64">
          <a:hlinkClick xmlns:r="http://schemas.openxmlformats.org/officeDocument/2006/relationships" r:id="rId3"/>
          <a:extLst>
            <a:ext uri="{FF2B5EF4-FFF2-40B4-BE49-F238E27FC236}">
              <a16:creationId xmlns="" xmlns:a16="http://schemas.microsoft.com/office/drawing/2014/main" id="{00000000-0008-0000-0400-000041000000}"/>
            </a:ext>
          </a:extLst>
        </xdr:cNvPr>
        <xdr:cNvSpPr/>
      </xdr:nvSpPr>
      <xdr:spPr>
        <a:xfrm>
          <a:off x="5372100" y="93249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45</xdr:row>
      <xdr:rowOff>47625</xdr:rowOff>
    </xdr:from>
    <xdr:to>
      <xdr:col>10</xdr:col>
      <xdr:colOff>209550</xdr:colOff>
      <xdr:row>45</xdr:row>
      <xdr:rowOff>314325</xdr:rowOff>
    </xdr:to>
    <xdr:sp macro="" textlink="">
      <xdr:nvSpPr>
        <xdr:cNvPr id="66" name="Rectángulo 65">
          <a:hlinkClick xmlns:r="http://schemas.openxmlformats.org/officeDocument/2006/relationships" r:id="rId4"/>
          <a:extLst>
            <a:ext uri="{FF2B5EF4-FFF2-40B4-BE49-F238E27FC236}">
              <a16:creationId xmlns="" xmlns:a16="http://schemas.microsoft.com/office/drawing/2014/main" id="{00000000-0008-0000-0400-000042000000}"/>
            </a:ext>
          </a:extLst>
        </xdr:cNvPr>
        <xdr:cNvSpPr/>
      </xdr:nvSpPr>
      <xdr:spPr>
        <a:xfrm>
          <a:off x="4391025" y="93249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67" name="Grupo 66">
          <a:extLst>
            <a:ext uri="{FF2B5EF4-FFF2-40B4-BE49-F238E27FC236}">
              <a16:creationId xmlns="" xmlns:a16="http://schemas.microsoft.com/office/drawing/2014/main" id="{00000000-0008-0000-0400-000043000000}"/>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68" name="Conector recto 67">
            <a:extLst>
              <a:ext uri="{FF2B5EF4-FFF2-40B4-BE49-F238E27FC236}">
                <a16:creationId xmlns="" xmlns:a16="http://schemas.microsoft.com/office/drawing/2014/main" id="{00000000-0008-0000-0400-000044000000}"/>
              </a:ext>
            </a:extLst>
          </xdr:cNvPr>
          <xdr:cNvCxnSpPr>
            <a:stCxn id="70" idx="6"/>
            <a:endCxn id="74"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69" name="Grupo 68">
            <a:extLst>
              <a:ext uri="{FF2B5EF4-FFF2-40B4-BE49-F238E27FC236}">
                <a16:creationId xmlns="" xmlns:a16="http://schemas.microsoft.com/office/drawing/2014/main" id="{00000000-0008-0000-0400-000045000000}"/>
              </a:ext>
            </a:extLst>
          </xdr:cNvPr>
          <xdr:cNvGrpSpPr/>
        </xdr:nvGrpSpPr>
        <xdr:grpSpPr>
          <a:xfrm>
            <a:off x="1523999" y="771354"/>
            <a:ext cx="1245457" cy="181050"/>
            <a:chOff x="2486023" y="806660"/>
            <a:chExt cx="2595630" cy="218974"/>
          </a:xfrm>
          <a:grpFill/>
        </xdr:grpSpPr>
        <xdr:sp macro="" textlink="">
          <xdr:nvSpPr>
            <xdr:cNvPr id="70" name="Elipse 69">
              <a:extLst>
                <a:ext uri="{FF2B5EF4-FFF2-40B4-BE49-F238E27FC236}">
                  <a16:creationId xmlns="" xmlns:a16="http://schemas.microsoft.com/office/drawing/2014/main" id="{00000000-0008-0000-0400-000046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71" name="Elipse 70">
              <a:extLst>
                <a:ext uri="{FF2B5EF4-FFF2-40B4-BE49-F238E27FC236}">
                  <a16:creationId xmlns="" xmlns:a16="http://schemas.microsoft.com/office/drawing/2014/main" id="{00000000-0008-0000-0400-000047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72" name="Elipse 71">
              <a:extLst>
                <a:ext uri="{FF2B5EF4-FFF2-40B4-BE49-F238E27FC236}">
                  <a16:creationId xmlns="" xmlns:a16="http://schemas.microsoft.com/office/drawing/2014/main" id="{00000000-0008-0000-0400-000048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3" name="Elipse 72">
              <a:extLst>
                <a:ext uri="{FF2B5EF4-FFF2-40B4-BE49-F238E27FC236}">
                  <a16:creationId xmlns="" xmlns:a16="http://schemas.microsoft.com/office/drawing/2014/main" id="{00000000-0008-0000-0400-000049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4" name="Elipse 73">
              <a:extLst>
                <a:ext uri="{FF2B5EF4-FFF2-40B4-BE49-F238E27FC236}">
                  <a16:creationId xmlns="" xmlns:a16="http://schemas.microsoft.com/office/drawing/2014/main" id="{00000000-0008-0000-0400-00004A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66</xdr:row>
      <xdr:rowOff>47625</xdr:rowOff>
    </xdr:from>
    <xdr:to>
      <xdr:col>13</xdr:col>
      <xdr:colOff>0</xdr:colOff>
      <xdr:row>66</xdr:row>
      <xdr:rowOff>314325</xdr:rowOff>
    </xdr:to>
    <xdr:sp macro="" textlink="">
      <xdr:nvSpPr>
        <xdr:cNvPr id="91" name="Rectángulo 90">
          <a:hlinkClick xmlns:r="http://schemas.openxmlformats.org/officeDocument/2006/relationships" r:id="rId5"/>
          <a:extLst>
            <a:ext uri="{FF2B5EF4-FFF2-40B4-BE49-F238E27FC236}">
              <a16:creationId xmlns="" xmlns:a16="http://schemas.microsoft.com/office/drawing/2014/main" id="{00000000-0008-0000-0400-00005B000000}"/>
            </a:ext>
          </a:extLst>
        </xdr:cNvPr>
        <xdr:cNvSpPr/>
      </xdr:nvSpPr>
      <xdr:spPr>
        <a:xfrm>
          <a:off x="5372100" y="134207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66</xdr:row>
      <xdr:rowOff>47625</xdr:rowOff>
    </xdr:from>
    <xdr:to>
      <xdr:col>10</xdr:col>
      <xdr:colOff>209550</xdr:colOff>
      <xdr:row>66</xdr:row>
      <xdr:rowOff>314325</xdr:rowOff>
    </xdr:to>
    <xdr:sp macro="" textlink="">
      <xdr:nvSpPr>
        <xdr:cNvPr id="92" name="Rectángulo 91">
          <a:hlinkClick xmlns:r="http://schemas.openxmlformats.org/officeDocument/2006/relationships" r:id="rId1"/>
          <a:extLst>
            <a:ext uri="{FF2B5EF4-FFF2-40B4-BE49-F238E27FC236}">
              <a16:creationId xmlns="" xmlns:a16="http://schemas.microsoft.com/office/drawing/2014/main" id="{00000000-0008-0000-0400-00005C000000}"/>
            </a:ext>
          </a:extLst>
        </xdr:cNvPr>
        <xdr:cNvSpPr/>
      </xdr:nvSpPr>
      <xdr:spPr>
        <a:xfrm>
          <a:off x="4391025" y="134207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48</xdr:row>
      <xdr:rowOff>85725</xdr:rowOff>
    </xdr:from>
    <xdr:to>
      <xdr:col>12</xdr:col>
      <xdr:colOff>7207</xdr:colOff>
      <xdr:row>48</xdr:row>
      <xdr:rowOff>266775</xdr:rowOff>
    </xdr:to>
    <xdr:grpSp>
      <xdr:nvGrpSpPr>
        <xdr:cNvPr id="93" name="Grupo 92">
          <a:extLst>
            <a:ext uri="{FF2B5EF4-FFF2-40B4-BE49-F238E27FC236}">
              <a16:creationId xmlns="" xmlns:a16="http://schemas.microsoft.com/office/drawing/2014/main" id="{00000000-0008-0000-0400-00005D000000}"/>
            </a:ext>
          </a:extLst>
        </xdr:cNvPr>
        <xdr:cNvGrpSpPr/>
      </xdr:nvGrpSpPr>
      <xdr:grpSpPr>
        <a:xfrm>
          <a:off x="5086350" y="18040350"/>
          <a:ext cx="1245457" cy="181050"/>
          <a:chOff x="1523999" y="771354"/>
          <a:chExt cx="1245457" cy="181050"/>
        </a:xfrm>
        <a:solidFill>
          <a:schemeClr val="bg1">
            <a:lumMod val="65000"/>
          </a:schemeClr>
        </a:solidFill>
      </xdr:grpSpPr>
      <xdr:cxnSp macro="">
        <xdr:nvCxnSpPr>
          <xdr:cNvPr id="94" name="Conector recto 93">
            <a:extLst>
              <a:ext uri="{FF2B5EF4-FFF2-40B4-BE49-F238E27FC236}">
                <a16:creationId xmlns="" xmlns:a16="http://schemas.microsoft.com/office/drawing/2014/main" id="{00000000-0008-0000-0400-00005E000000}"/>
              </a:ext>
            </a:extLst>
          </xdr:cNvPr>
          <xdr:cNvCxnSpPr>
            <a:stCxn id="96" idx="6"/>
            <a:endCxn id="100"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95" name="Grupo 94">
            <a:extLst>
              <a:ext uri="{FF2B5EF4-FFF2-40B4-BE49-F238E27FC236}">
                <a16:creationId xmlns="" xmlns:a16="http://schemas.microsoft.com/office/drawing/2014/main" id="{00000000-0008-0000-0400-00005F000000}"/>
              </a:ext>
            </a:extLst>
          </xdr:cNvPr>
          <xdr:cNvGrpSpPr/>
        </xdr:nvGrpSpPr>
        <xdr:grpSpPr>
          <a:xfrm>
            <a:off x="1523999" y="771354"/>
            <a:ext cx="1245457" cy="181050"/>
            <a:chOff x="2486023" y="806660"/>
            <a:chExt cx="2595630" cy="218974"/>
          </a:xfrm>
          <a:grpFill/>
        </xdr:grpSpPr>
        <xdr:sp macro="" textlink="">
          <xdr:nvSpPr>
            <xdr:cNvPr id="96" name="Elipse 95">
              <a:extLst>
                <a:ext uri="{FF2B5EF4-FFF2-40B4-BE49-F238E27FC236}">
                  <a16:creationId xmlns="" xmlns:a16="http://schemas.microsoft.com/office/drawing/2014/main" id="{00000000-0008-0000-0400-000060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97" name="Elipse 96">
              <a:extLst>
                <a:ext uri="{FF2B5EF4-FFF2-40B4-BE49-F238E27FC236}">
                  <a16:creationId xmlns="" xmlns:a16="http://schemas.microsoft.com/office/drawing/2014/main" id="{00000000-0008-0000-0400-000061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98" name="Elipse 97">
              <a:extLst>
                <a:ext uri="{FF2B5EF4-FFF2-40B4-BE49-F238E27FC236}">
                  <a16:creationId xmlns="" xmlns:a16="http://schemas.microsoft.com/office/drawing/2014/main" id="{00000000-0008-0000-0400-000062000000}"/>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99" name="Elipse 98">
              <a:extLst>
                <a:ext uri="{FF2B5EF4-FFF2-40B4-BE49-F238E27FC236}">
                  <a16:creationId xmlns="" xmlns:a16="http://schemas.microsoft.com/office/drawing/2014/main" id="{00000000-0008-0000-0400-000063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00" name="Elipse 99">
              <a:extLst>
                <a:ext uri="{FF2B5EF4-FFF2-40B4-BE49-F238E27FC236}">
                  <a16:creationId xmlns="" xmlns:a16="http://schemas.microsoft.com/office/drawing/2014/main" id="{00000000-0008-0000-0400-000064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89</xdr:row>
      <xdr:rowOff>47625</xdr:rowOff>
    </xdr:from>
    <xdr:to>
      <xdr:col>13</xdr:col>
      <xdr:colOff>0</xdr:colOff>
      <xdr:row>89</xdr:row>
      <xdr:rowOff>314325</xdr:rowOff>
    </xdr:to>
    <xdr:sp macro="" textlink="">
      <xdr:nvSpPr>
        <xdr:cNvPr id="101" name="Rectángulo 100">
          <a:hlinkClick xmlns:r="http://schemas.openxmlformats.org/officeDocument/2006/relationships" r:id="rId6"/>
          <a:extLst>
            <a:ext uri="{FF2B5EF4-FFF2-40B4-BE49-F238E27FC236}">
              <a16:creationId xmlns="" xmlns:a16="http://schemas.microsoft.com/office/drawing/2014/main" id="{00000000-0008-0000-0400-000065000000}"/>
            </a:ext>
          </a:extLst>
        </xdr:cNvPr>
        <xdr:cNvSpPr/>
      </xdr:nvSpPr>
      <xdr:spPr>
        <a:xfrm>
          <a:off x="5372100" y="187166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89</xdr:row>
      <xdr:rowOff>47625</xdr:rowOff>
    </xdr:from>
    <xdr:to>
      <xdr:col>10</xdr:col>
      <xdr:colOff>209550</xdr:colOff>
      <xdr:row>89</xdr:row>
      <xdr:rowOff>314325</xdr:rowOff>
    </xdr:to>
    <xdr:sp macro="" textlink="">
      <xdr:nvSpPr>
        <xdr:cNvPr id="102" name="Rectángulo 101">
          <a:hlinkClick xmlns:r="http://schemas.openxmlformats.org/officeDocument/2006/relationships" r:id="rId3"/>
          <a:extLst>
            <a:ext uri="{FF2B5EF4-FFF2-40B4-BE49-F238E27FC236}">
              <a16:creationId xmlns="" xmlns:a16="http://schemas.microsoft.com/office/drawing/2014/main" id="{00000000-0008-0000-0400-000066000000}"/>
            </a:ext>
          </a:extLst>
        </xdr:cNvPr>
        <xdr:cNvSpPr/>
      </xdr:nvSpPr>
      <xdr:spPr>
        <a:xfrm>
          <a:off x="4391025" y="187166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69</xdr:row>
      <xdr:rowOff>85725</xdr:rowOff>
    </xdr:from>
    <xdr:to>
      <xdr:col>12</xdr:col>
      <xdr:colOff>7207</xdr:colOff>
      <xdr:row>69</xdr:row>
      <xdr:rowOff>266775</xdr:rowOff>
    </xdr:to>
    <xdr:grpSp>
      <xdr:nvGrpSpPr>
        <xdr:cNvPr id="111" name="Grupo 110">
          <a:extLst>
            <a:ext uri="{FF2B5EF4-FFF2-40B4-BE49-F238E27FC236}">
              <a16:creationId xmlns="" xmlns:a16="http://schemas.microsoft.com/office/drawing/2014/main" id="{00000000-0008-0000-0400-00006F000000}"/>
            </a:ext>
          </a:extLst>
        </xdr:cNvPr>
        <xdr:cNvGrpSpPr/>
      </xdr:nvGrpSpPr>
      <xdr:grpSpPr>
        <a:xfrm>
          <a:off x="5086350" y="26517600"/>
          <a:ext cx="1245457" cy="181050"/>
          <a:chOff x="1523999" y="771354"/>
          <a:chExt cx="1245457" cy="181050"/>
        </a:xfrm>
        <a:solidFill>
          <a:schemeClr val="bg1">
            <a:lumMod val="65000"/>
          </a:schemeClr>
        </a:solidFill>
      </xdr:grpSpPr>
      <xdr:cxnSp macro="">
        <xdr:nvCxnSpPr>
          <xdr:cNvPr id="112" name="Conector recto 111">
            <a:extLst>
              <a:ext uri="{FF2B5EF4-FFF2-40B4-BE49-F238E27FC236}">
                <a16:creationId xmlns="" xmlns:a16="http://schemas.microsoft.com/office/drawing/2014/main" id="{00000000-0008-0000-0400-000070000000}"/>
              </a:ext>
            </a:extLst>
          </xdr:cNvPr>
          <xdr:cNvCxnSpPr>
            <a:stCxn id="114" idx="6"/>
            <a:endCxn id="118"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13" name="Grupo 112">
            <a:extLst>
              <a:ext uri="{FF2B5EF4-FFF2-40B4-BE49-F238E27FC236}">
                <a16:creationId xmlns="" xmlns:a16="http://schemas.microsoft.com/office/drawing/2014/main" id="{00000000-0008-0000-0400-000071000000}"/>
              </a:ext>
            </a:extLst>
          </xdr:cNvPr>
          <xdr:cNvGrpSpPr/>
        </xdr:nvGrpSpPr>
        <xdr:grpSpPr>
          <a:xfrm>
            <a:off x="1523999" y="771354"/>
            <a:ext cx="1245457" cy="181050"/>
            <a:chOff x="2486023" y="806660"/>
            <a:chExt cx="2595630" cy="218974"/>
          </a:xfrm>
          <a:grpFill/>
        </xdr:grpSpPr>
        <xdr:sp macro="" textlink="">
          <xdr:nvSpPr>
            <xdr:cNvPr id="114" name="Elipse 113">
              <a:extLst>
                <a:ext uri="{FF2B5EF4-FFF2-40B4-BE49-F238E27FC236}">
                  <a16:creationId xmlns="" xmlns:a16="http://schemas.microsoft.com/office/drawing/2014/main" id="{00000000-0008-0000-0400-000072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15" name="Elipse 114">
              <a:extLst>
                <a:ext uri="{FF2B5EF4-FFF2-40B4-BE49-F238E27FC236}">
                  <a16:creationId xmlns="" xmlns:a16="http://schemas.microsoft.com/office/drawing/2014/main" id="{00000000-0008-0000-0400-000073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16" name="Elipse 115">
              <a:extLst>
                <a:ext uri="{FF2B5EF4-FFF2-40B4-BE49-F238E27FC236}">
                  <a16:creationId xmlns="" xmlns:a16="http://schemas.microsoft.com/office/drawing/2014/main" id="{00000000-0008-0000-0400-000074000000}"/>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117" name="Elipse 116">
              <a:extLst>
                <a:ext uri="{FF2B5EF4-FFF2-40B4-BE49-F238E27FC236}">
                  <a16:creationId xmlns="" xmlns:a16="http://schemas.microsoft.com/office/drawing/2014/main" id="{00000000-0008-0000-0400-000075000000}"/>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118" name="Elipse 117">
              <a:extLst>
                <a:ext uri="{FF2B5EF4-FFF2-40B4-BE49-F238E27FC236}">
                  <a16:creationId xmlns="" xmlns:a16="http://schemas.microsoft.com/office/drawing/2014/main" id="{00000000-0008-0000-0400-000076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116</xdr:row>
      <xdr:rowOff>47625</xdr:rowOff>
    </xdr:from>
    <xdr:to>
      <xdr:col>13</xdr:col>
      <xdr:colOff>0</xdr:colOff>
      <xdr:row>116</xdr:row>
      <xdr:rowOff>314325</xdr:rowOff>
    </xdr:to>
    <xdr:sp macro="" textlink="">
      <xdr:nvSpPr>
        <xdr:cNvPr id="119" name="Rectángulo 118">
          <a:hlinkClick xmlns:r="http://schemas.openxmlformats.org/officeDocument/2006/relationships" r:id="rId2"/>
          <a:extLst>
            <a:ext uri="{FF2B5EF4-FFF2-40B4-BE49-F238E27FC236}">
              <a16:creationId xmlns="" xmlns:a16="http://schemas.microsoft.com/office/drawing/2014/main" id="{00000000-0008-0000-0400-000077000000}"/>
            </a:ext>
          </a:extLst>
        </xdr:cNvPr>
        <xdr:cNvSpPr/>
      </xdr:nvSpPr>
      <xdr:spPr>
        <a:xfrm>
          <a:off x="5372100" y="2346960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116</xdr:row>
      <xdr:rowOff>47625</xdr:rowOff>
    </xdr:from>
    <xdr:to>
      <xdr:col>10</xdr:col>
      <xdr:colOff>209550</xdr:colOff>
      <xdr:row>116</xdr:row>
      <xdr:rowOff>314325</xdr:rowOff>
    </xdr:to>
    <xdr:sp macro="" textlink="">
      <xdr:nvSpPr>
        <xdr:cNvPr id="120" name="Rectángulo 119">
          <a:hlinkClick xmlns:r="http://schemas.openxmlformats.org/officeDocument/2006/relationships" r:id="rId5"/>
          <a:extLst>
            <a:ext uri="{FF2B5EF4-FFF2-40B4-BE49-F238E27FC236}">
              <a16:creationId xmlns="" xmlns:a16="http://schemas.microsoft.com/office/drawing/2014/main" id="{00000000-0008-0000-0400-000078000000}"/>
            </a:ext>
          </a:extLst>
        </xdr:cNvPr>
        <xdr:cNvSpPr/>
      </xdr:nvSpPr>
      <xdr:spPr>
        <a:xfrm>
          <a:off x="4391025" y="2346960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92</xdr:row>
      <xdr:rowOff>95250</xdr:rowOff>
    </xdr:from>
    <xdr:to>
      <xdr:col>12</xdr:col>
      <xdr:colOff>5107</xdr:colOff>
      <xdr:row>92</xdr:row>
      <xdr:rowOff>276300</xdr:rowOff>
    </xdr:to>
    <xdr:grpSp>
      <xdr:nvGrpSpPr>
        <xdr:cNvPr id="121" name="Grupo 120">
          <a:extLst>
            <a:ext uri="{FF2B5EF4-FFF2-40B4-BE49-F238E27FC236}">
              <a16:creationId xmlns="" xmlns:a16="http://schemas.microsoft.com/office/drawing/2014/main" id="{00000000-0008-0000-0400-000079000000}"/>
            </a:ext>
          </a:extLst>
        </xdr:cNvPr>
        <xdr:cNvGrpSpPr/>
      </xdr:nvGrpSpPr>
      <xdr:grpSpPr>
        <a:xfrm>
          <a:off x="5076825" y="35556825"/>
          <a:ext cx="1252882" cy="181050"/>
          <a:chOff x="1523999" y="771354"/>
          <a:chExt cx="1252882" cy="181050"/>
        </a:xfrm>
        <a:solidFill>
          <a:schemeClr val="bg1">
            <a:lumMod val="65000"/>
          </a:schemeClr>
        </a:solidFill>
      </xdr:grpSpPr>
      <xdr:cxnSp macro="">
        <xdr:nvCxnSpPr>
          <xdr:cNvPr id="122" name="Conector recto 121">
            <a:extLst>
              <a:ext uri="{FF2B5EF4-FFF2-40B4-BE49-F238E27FC236}">
                <a16:creationId xmlns="" xmlns:a16="http://schemas.microsoft.com/office/drawing/2014/main" id="{00000000-0008-0000-0400-00007A000000}"/>
              </a:ext>
            </a:extLst>
          </xdr:cNvPr>
          <xdr:cNvCxnSpPr>
            <a:stCxn id="124" idx="6"/>
            <a:endCxn id="128"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23" name="Grupo 122">
            <a:extLst>
              <a:ext uri="{FF2B5EF4-FFF2-40B4-BE49-F238E27FC236}">
                <a16:creationId xmlns="" xmlns:a16="http://schemas.microsoft.com/office/drawing/2014/main" id="{00000000-0008-0000-0400-00007B000000}"/>
              </a:ext>
            </a:extLst>
          </xdr:cNvPr>
          <xdr:cNvGrpSpPr/>
        </xdr:nvGrpSpPr>
        <xdr:grpSpPr>
          <a:xfrm>
            <a:off x="1523999" y="771354"/>
            <a:ext cx="1252882" cy="181050"/>
            <a:chOff x="2486023" y="806660"/>
            <a:chExt cx="2611104" cy="218974"/>
          </a:xfrm>
          <a:grpFill/>
        </xdr:grpSpPr>
        <xdr:sp macro="" textlink="">
          <xdr:nvSpPr>
            <xdr:cNvPr id="124" name="Elipse 123">
              <a:extLst>
                <a:ext uri="{FF2B5EF4-FFF2-40B4-BE49-F238E27FC236}">
                  <a16:creationId xmlns="" xmlns:a16="http://schemas.microsoft.com/office/drawing/2014/main" id="{00000000-0008-0000-0400-00007C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25" name="Elipse 124">
              <a:extLst>
                <a:ext uri="{FF2B5EF4-FFF2-40B4-BE49-F238E27FC236}">
                  <a16:creationId xmlns="" xmlns:a16="http://schemas.microsoft.com/office/drawing/2014/main" id="{00000000-0008-0000-0400-00007D000000}"/>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26" name="Elipse 125">
              <a:extLst>
                <a:ext uri="{FF2B5EF4-FFF2-40B4-BE49-F238E27FC236}">
                  <a16:creationId xmlns="" xmlns:a16="http://schemas.microsoft.com/office/drawing/2014/main" id="{00000000-0008-0000-0400-00007E000000}"/>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127" name="Elipse 126">
              <a:extLst>
                <a:ext uri="{FF2B5EF4-FFF2-40B4-BE49-F238E27FC236}">
                  <a16:creationId xmlns="" xmlns:a16="http://schemas.microsoft.com/office/drawing/2014/main" id="{00000000-0008-0000-0400-00007F000000}"/>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128" name="Elipse 127">
              <a:extLst>
                <a:ext uri="{FF2B5EF4-FFF2-40B4-BE49-F238E27FC236}">
                  <a16:creationId xmlns="" xmlns:a16="http://schemas.microsoft.com/office/drawing/2014/main" id="{00000000-0008-0000-0400-000080000000}"/>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285750</xdr:colOff>
      <xdr:row>20</xdr:row>
      <xdr:rowOff>47625</xdr:rowOff>
    </xdr:from>
    <xdr:to>
      <xdr:col>12</xdr:col>
      <xdr:colOff>9525</xdr:colOff>
      <xdr:row>20</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00000000-0008-0000-0500-00000A000000}"/>
            </a:ext>
          </a:extLst>
        </xdr:cNvPr>
        <xdr:cNvSpPr/>
      </xdr:nvSpPr>
      <xdr:spPr>
        <a:xfrm>
          <a:off x="5457825" y="33718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20</xdr:row>
      <xdr:rowOff>47625</xdr:rowOff>
    </xdr:from>
    <xdr:to>
      <xdr:col>9</xdr:col>
      <xdr:colOff>219075</xdr:colOff>
      <xdr:row>20</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00000000-0008-0000-0500-00000B000000}"/>
            </a:ext>
          </a:extLst>
        </xdr:cNvPr>
        <xdr:cNvSpPr/>
      </xdr:nvSpPr>
      <xdr:spPr>
        <a:xfrm>
          <a:off x="4476750" y="33718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44</xdr:row>
      <xdr:rowOff>47625</xdr:rowOff>
    </xdr:from>
    <xdr:to>
      <xdr:col>12</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00000000-0008-0000-0500-00000C000000}"/>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9</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00000000-0008-0000-0500-00000D000000}"/>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64</xdr:row>
      <xdr:rowOff>47625</xdr:rowOff>
    </xdr:from>
    <xdr:to>
      <xdr:col>12</xdr:col>
      <xdr:colOff>0</xdr:colOff>
      <xdr:row>64</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00000000-0008-0000-0500-000016000000}"/>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64</xdr:row>
      <xdr:rowOff>47625</xdr:rowOff>
    </xdr:from>
    <xdr:to>
      <xdr:col>9</xdr:col>
      <xdr:colOff>209550</xdr:colOff>
      <xdr:row>64</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00000000-0008-0000-0500-000017000000}"/>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85</xdr:row>
      <xdr:rowOff>47625</xdr:rowOff>
    </xdr:from>
    <xdr:to>
      <xdr:col>12</xdr:col>
      <xdr:colOff>0</xdr:colOff>
      <xdr:row>85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00000000-0008-0000-0500-00002A000000}"/>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85</xdr:row>
      <xdr:rowOff>47625</xdr:rowOff>
    </xdr:from>
    <xdr:to>
      <xdr:col>9</xdr:col>
      <xdr:colOff>209550</xdr:colOff>
      <xdr:row>85</xdr:row>
      <xdr:rowOff>314325</xdr:rowOff>
    </xdr:to>
    <xdr:sp macro="" textlink="">
      <xdr:nvSpPr>
        <xdr:cNvPr id="43" name="Rectángulo 42">
          <a:hlinkClick xmlns:r="http://schemas.openxmlformats.org/officeDocument/2006/relationships" r:id="rId6"/>
          <a:extLst>
            <a:ext uri="{FF2B5EF4-FFF2-40B4-BE49-F238E27FC236}">
              <a16:creationId xmlns="" xmlns:a16="http://schemas.microsoft.com/office/drawing/2014/main" id="{00000000-0008-0000-0500-00002B000000}"/>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5</xdr:col>
      <xdr:colOff>85725</xdr:colOff>
      <xdr:row>72</xdr:row>
      <xdr:rowOff>38100</xdr:rowOff>
    </xdr:from>
    <xdr:to>
      <xdr:col>7</xdr:col>
      <xdr:colOff>367575</xdr:colOff>
      <xdr:row>72</xdr:row>
      <xdr:rowOff>254100</xdr:rowOff>
    </xdr:to>
    <xdr:sp macro="" textlink="">
      <xdr:nvSpPr>
        <xdr:cNvPr id="53" name="Rectángulo: esquinas redondeadas 13">
          <a:hlinkClick xmlns:r="http://schemas.openxmlformats.org/officeDocument/2006/relationships" r:id="rId7"/>
          <a:extLst>
            <a:ext uri="{FF2B5EF4-FFF2-40B4-BE49-F238E27FC236}">
              <a16:creationId xmlns="" xmlns:a16="http://schemas.microsoft.com/office/drawing/2014/main" id="{00000000-0008-0000-0500-000035000000}"/>
            </a:ext>
          </a:extLst>
        </xdr:cNvPr>
        <xdr:cNvSpPr/>
      </xdr:nvSpPr>
      <xdr:spPr>
        <a:xfrm>
          <a:off x="3448050" y="26622375"/>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xdr:from>
      <xdr:col>5</xdr:col>
      <xdr:colOff>85725</xdr:colOff>
      <xdr:row>74</xdr:row>
      <xdr:rowOff>38100</xdr:rowOff>
    </xdr:from>
    <xdr:to>
      <xdr:col>7</xdr:col>
      <xdr:colOff>367575</xdr:colOff>
      <xdr:row>74</xdr:row>
      <xdr:rowOff>254100</xdr:rowOff>
    </xdr:to>
    <xdr:sp macro="" textlink="">
      <xdr:nvSpPr>
        <xdr:cNvPr id="54" name="Rectángulo: esquinas redondeadas 13">
          <a:hlinkClick xmlns:r="http://schemas.openxmlformats.org/officeDocument/2006/relationships" r:id="rId8"/>
          <a:extLst>
            <a:ext uri="{FF2B5EF4-FFF2-40B4-BE49-F238E27FC236}">
              <a16:creationId xmlns="" xmlns:a16="http://schemas.microsoft.com/office/drawing/2014/main" id="{00000000-0008-0000-0500-000036000000}"/>
            </a:ext>
          </a:extLst>
        </xdr:cNvPr>
        <xdr:cNvSpPr/>
      </xdr:nvSpPr>
      <xdr:spPr>
        <a:xfrm>
          <a:off x="3448050" y="26974800"/>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xdr:from>
      <xdr:col>5</xdr:col>
      <xdr:colOff>95250</xdr:colOff>
      <xdr:row>76</xdr:row>
      <xdr:rowOff>47625</xdr:rowOff>
    </xdr:from>
    <xdr:to>
      <xdr:col>7</xdr:col>
      <xdr:colOff>377100</xdr:colOff>
      <xdr:row>76</xdr:row>
      <xdr:rowOff>263625</xdr:rowOff>
    </xdr:to>
    <xdr:sp macro="" textlink="">
      <xdr:nvSpPr>
        <xdr:cNvPr id="55" name="Rectángulo: esquinas redondeadas 13">
          <a:hlinkClick xmlns:r="http://schemas.openxmlformats.org/officeDocument/2006/relationships" r:id="rId9"/>
          <a:extLst>
            <a:ext uri="{FF2B5EF4-FFF2-40B4-BE49-F238E27FC236}">
              <a16:creationId xmlns="" xmlns:a16="http://schemas.microsoft.com/office/drawing/2014/main" id="{00000000-0008-0000-0500-000037000000}"/>
            </a:ext>
          </a:extLst>
        </xdr:cNvPr>
        <xdr:cNvSpPr/>
      </xdr:nvSpPr>
      <xdr:spPr>
        <a:xfrm>
          <a:off x="3457575" y="27336750"/>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editAs="oneCell">
    <xdr:from>
      <xdr:col>9</xdr:col>
      <xdr:colOff>133350</xdr:colOff>
      <xdr:row>0</xdr:row>
      <xdr:rowOff>95250</xdr:rowOff>
    </xdr:from>
    <xdr:to>
      <xdr:col>11</xdr:col>
      <xdr:colOff>36643</xdr:colOff>
      <xdr:row>0</xdr:row>
      <xdr:rowOff>275249</xdr:rowOff>
    </xdr:to>
    <xdr:grpSp>
      <xdr:nvGrpSpPr>
        <xdr:cNvPr id="56" name="Grupo 55">
          <a:extLst>
            <a:ext uri="{FF2B5EF4-FFF2-40B4-BE49-F238E27FC236}">
              <a16:creationId xmlns="" xmlns:a16="http://schemas.microsoft.com/office/drawing/2014/main" id="{00000000-0008-0000-0500-000038000000}"/>
            </a:ext>
          </a:extLst>
        </xdr:cNvPr>
        <xdr:cNvGrpSpPr/>
      </xdr:nvGrpSpPr>
      <xdr:grpSpPr>
        <a:xfrm>
          <a:off x="5353050" y="95250"/>
          <a:ext cx="970093" cy="179999"/>
          <a:chOff x="1523999" y="772404"/>
          <a:chExt cx="970093" cy="179999"/>
        </a:xfrm>
        <a:solidFill>
          <a:schemeClr val="bg1">
            <a:lumMod val="65000"/>
          </a:schemeClr>
        </a:solidFill>
      </xdr:grpSpPr>
      <xdr:cxnSp macro="">
        <xdr:nvCxnSpPr>
          <xdr:cNvPr id="57" name="Conector recto 56">
            <a:extLst>
              <a:ext uri="{FF2B5EF4-FFF2-40B4-BE49-F238E27FC236}">
                <a16:creationId xmlns="" xmlns:a16="http://schemas.microsoft.com/office/drawing/2014/main" id="{00000000-0008-0000-0500-000039000000}"/>
              </a:ext>
            </a:extLst>
          </xdr:cNvPr>
          <xdr:cNvCxnSpPr>
            <a:cxnSpLocks/>
            <a:stCxn id="59"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58" name="Grupo 57">
            <a:extLst>
              <a:ext uri="{FF2B5EF4-FFF2-40B4-BE49-F238E27FC236}">
                <a16:creationId xmlns="" xmlns:a16="http://schemas.microsoft.com/office/drawing/2014/main" id="{00000000-0008-0000-0500-00003A000000}"/>
              </a:ext>
            </a:extLst>
          </xdr:cNvPr>
          <xdr:cNvGrpSpPr/>
        </xdr:nvGrpSpPr>
        <xdr:grpSpPr>
          <a:xfrm>
            <a:off x="1523999" y="772404"/>
            <a:ext cx="970093" cy="179999"/>
            <a:chOff x="2486023" y="807931"/>
            <a:chExt cx="2021750" cy="217703"/>
          </a:xfrm>
          <a:grpFill/>
        </xdr:grpSpPr>
        <xdr:sp macro="" textlink="">
          <xdr:nvSpPr>
            <xdr:cNvPr id="59" name="Elipse 58">
              <a:extLst>
                <a:ext uri="{FF2B5EF4-FFF2-40B4-BE49-F238E27FC236}">
                  <a16:creationId xmlns="" xmlns:a16="http://schemas.microsoft.com/office/drawing/2014/main" id="{00000000-0008-0000-0500-00003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0" name="Elipse 59">
              <a:extLst>
                <a:ext uri="{FF2B5EF4-FFF2-40B4-BE49-F238E27FC236}">
                  <a16:creationId xmlns="" xmlns:a16="http://schemas.microsoft.com/office/drawing/2014/main" id="{00000000-0008-0000-0500-00003C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61" name="Elipse 60">
              <a:extLst>
                <a:ext uri="{FF2B5EF4-FFF2-40B4-BE49-F238E27FC236}">
                  <a16:creationId xmlns="" xmlns:a16="http://schemas.microsoft.com/office/drawing/2014/main" id="{00000000-0008-0000-0500-00003D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62" name="Elipse 61">
              <a:extLst>
                <a:ext uri="{FF2B5EF4-FFF2-40B4-BE49-F238E27FC236}">
                  <a16:creationId xmlns="" xmlns:a16="http://schemas.microsoft.com/office/drawing/2014/main" id="{00000000-0008-0000-0500-00003E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133350</xdr:colOff>
      <xdr:row>23</xdr:row>
      <xdr:rowOff>95250</xdr:rowOff>
    </xdr:from>
    <xdr:to>
      <xdr:col>11</xdr:col>
      <xdr:colOff>36643</xdr:colOff>
      <xdr:row>23</xdr:row>
      <xdr:rowOff>276300</xdr:rowOff>
    </xdr:to>
    <xdr:grpSp>
      <xdr:nvGrpSpPr>
        <xdr:cNvPr id="63" name="Grupo 62">
          <a:extLst>
            <a:ext uri="{FF2B5EF4-FFF2-40B4-BE49-F238E27FC236}">
              <a16:creationId xmlns="" xmlns:a16="http://schemas.microsoft.com/office/drawing/2014/main" id="{00000000-0008-0000-0500-00003F000000}"/>
            </a:ext>
          </a:extLst>
        </xdr:cNvPr>
        <xdr:cNvGrpSpPr/>
      </xdr:nvGrpSpPr>
      <xdr:grpSpPr>
        <a:xfrm>
          <a:off x="5353050" y="8772525"/>
          <a:ext cx="970093" cy="181050"/>
          <a:chOff x="1523999" y="771354"/>
          <a:chExt cx="970093" cy="181050"/>
        </a:xfrm>
        <a:solidFill>
          <a:schemeClr val="bg1">
            <a:lumMod val="65000"/>
          </a:schemeClr>
        </a:solidFill>
      </xdr:grpSpPr>
      <xdr:cxnSp macro="">
        <xdr:nvCxnSpPr>
          <xdr:cNvPr id="64" name="Conector recto 63">
            <a:extLst>
              <a:ext uri="{FF2B5EF4-FFF2-40B4-BE49-F238E27FC236}">
                <a16:creationId xmlns="" xmlns:a16="http://schemas.microsoft.com/office/drawing/2014/main" id="{00000000-0008-0000-0500-000040000000}"/>
              </a:ext>
            </a:extLst>
          </xdr:cNvPr>
          <xdr:cNvCxnSpPr>
            <a:cxnSpLocks/>
            <a:stCxn id="66"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65" name="Grupo 64">
            <a:extLst>
              <a:ext uri="{FF2B5EF4-FFF2-40B4-BE49-F238E27FC236}">
                <a16:creationId xmlns="" xmlns:a16="http://schemas.microsoft.com/office/drawing/2014/main" id="{00000000-0008-0000-0500-000041000000}"/>
              </a:ext>
            </a:extLst>
          </xdr:cNvPr>
          <xdr:cNvGrpSpPr/>
        </xdr:nvGrpSpPr>
        <xdr:grpSpPr>
          <a:xfrm>
            <a:off x="1523999" y="771354"/>
            <a:ext cx="970093" cy="181050"/>
            <a:chOff x="2486023" y="806660"/>
            <a:chExt cx="2021750" cy="218974"/>
          </a:xfrm>
          <a:grpFill/>
        </xdr:grpSpPr>
        <xdr:sp macro="" textlink="">
          <xdr:nvSpPr>
            <xdr:cNvPr id="66" name="Elipse 65">
              <a:extLst>
                <a:ext uri="{FF2B5EF4-FFF2-40B4-BE49-F238E27FC236}">
                  <a16:creationId xmlns="" xmlns:a16="http://schemas.microsoft.com/office/drawing/2014/main" id="{00000000-0008-0000-0500-000042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7" name="Elipse 66">
              <a:extLst>
                <a:ext uri="{FF2B5EF4-FFF2-40B4-BE49-F238E27FC236}">
                  <a16:creationId xmlns="" xmlns:a16="http://schemas.microsoft.com/office/drawing/2014/main" id="{00000000-0008-0000-0500-000043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68" name="Elipse 67">
              <a:extLst>
                <a:ext uri="{FF2B5EF4-FFF2-40B4-BE49-F238E27FC236}">
                  <a16:creationId xmlns="" xmlns:a16="http://schemas.microsoft.com/office/drawing/2014/main" id="{00000000-0008-0000-0500-000044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69" name="Elipse 68">
              <a:extLst>
                <a:ext uri="{FF2B5EF4-FFF2-40B4-BE49-F238E27FC236}">
                  <a16:creationId xmlns="" xmlns:a16="http://schemas.microsoft.com/office/drawing/2014/main" id="{00000000-0008-0000-0500-000045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142875</xdr:colOff>
      <xdr:row>47</xdr:row>
      <xdr:rowOff>95250</xdr:rowOff>
    </xdr:from>
    <xdr:to>
      <xdr:col>11</xdr:col>
      <xdr:colOff>46168</xdr:colOff>
      <xdr:row>47</xdr:row>
      <xdr:rowOff>276300</xdr:rowOff>
    </xdr:to>
    <xdr:grpSp>
      <xdr:nvGrpSpPr>
        <xdr:cNvPr id="70" name="Grupo 69">
          <a:extLst>
            <a:ext uri="{FF2B5EF4-FFF2-40B4-BE49-F238E27FC236}">
              <a16:creationId xmlns="" xmlns:a16="http://schemas.microsoft.com/office/drawing/2014/main" id="{00000000-0008-0000-0500-000046000000}"/>
            </a:ext>
          </a:extLst>
        </xdr:cNvPr>
        <xdr:cNvGrpSpPr/>
      </xdr:nvGrpSpPr>
      <xdr:grpSpPr>
        <a:xfrm>
          <a:off x="5362575" y="17287875"/>
          <a:ext cx="970093" cy="181050"/>
          <a:chOff x="1523999" y="771354"/>
          <a:chExt cx="970093" cy="181050"/>
        </a:xfrm>
        <a:solidFill>
          <a:schemeClr val="bg1">
            <a:lumMod val="65000"/>
          </a:schemeClr>
        </a:solidFill>
      </xdr:grpSpPr>
      <xdr:cxnSp macro="">
        <xdr:nvCxnSpPr>
          <xdr:cNvPr id="71" name="Conector recto 70">
            <a:extLst>
              <a:ext uri="{FF2B5EF4-FFF2-40B4-BE49-F238E27FC236}">
                <a16:creationId xmlns="" xmlns:a16="http://schemas.microsoft.com/office/drawing/2014/main" id="{00000000-0008-0000-0500-000047000000}"/>
              </a:ext>
            </a:extLst>
          </xdr:cNvPr>
          <xdr:cNvCxnSpPr>
            <a:cxnSpLocks/>
            <a:stCxn id="73"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72" name="Grupo 71">
            <a:extLst>
              <a:ext uri="{FF2B5EF4-FFF2-40B4-BE49-F238E27FC236}">
                <a16:creationId xmlns="" xmlns:a16="http://schemas.microsoft.com/office/drawing/2014/main" id="{00000000-0008-0000-0500-000048000000}"/>
              </a:ext>
            </a:extLst>
          </xdr:cNvPr>
          <xdr:cNvGrpSpPr/>
        </xdr:nvGrpSpPr>
        <xdr:grpSpPr>
          <a:xfrm>
            <a:off x="1523999" y="771354"/>
            <a:ext cx="970093" cy="181050"/>
            <a:chOff x="2486023" y="806660"/>
            <a:chExt cx="2021750" cy="218974"/>
          </a:xfrm>
          <a:grpFill/>
        </xdr:grpSpPr>
        <xdr:sp macro="" textlink="">
          <xdr:nvSpPr>
            <xdr:cNvPr id="73" name="Elipse 72">
              <a:extLst>
                <a:ext uri="{FF2B5EF4-FFF2-40B4-BE49-F238E27FC236}">
                  <a16:creationId xmlns="" xmlns:a16="http://schemas.microsoft.com/office/drawing/2014/main" id="{00000000-0008-0000-0500-000049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74" name="Elipse 73">
              <a:extLst>
                <a:ext uri="{FF2B5EF4-FFF2-40B4-BE49-F238E27FC236}">
                  <a16:creationId xmlns="" xmlns:a16="http://schemas.microsoft.com/office/drawing/2014/main" id="{00000000-0008-0000-0500-00004A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75" name="Elipse 74">
              <a:extLst>
                <a:ext uri="{FF2B5EF4-FFF2-40B4-BE49-F238E27FC236}">
                  <a16:creationId xmlns="" xmlns:a16="http://schemas.microsoft.com/office/drawing/2014/main" id="{00000000-0008-0000-0500-00004B000000}"/>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76" name="Elipse 75">
              <a:extLst>
                <a:ext uri="{FF2B5EF4-FFF2-40B4-BE49-F238E27FC236}">
                  <a16:creationId xmlns="" xmlns:a16="http://schemas.microsoft.com/office/drawing/2014/main" id="{00000000-0008-0000-0500-00004C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95250</xdr:colOff>
      <xdr:row>67</xdr:row>
      <xdr:rowOff>95250</xdr:rowOff>
    </xdr:from>
    <xdr:to>
      <xdr:col>11</xdr:col>
      <xdr:colOff>34542</xdr:colOff>
      <xdr:row>67</xdr:row>
      <xdr:rowOff>276300</xdr:rowOff>
    </xdr:to>
    <xdr:grpSp>
      <xdr:nvGrpSpPr>
        <xdr:cNvPr id="77" name="Grupo 76">
          <a:extLst>
            <a:ext uri="{FF2B5EF4-FFF2-40B4-BE49-F238E27FC236}">
              <a16:creationId xmlns="" xmlns:a16="http://schemas.microsoft.com/office/drawing/2014/main" id="{00000000-0008-0000-0500-00004D000000}"/>
            </a:ext>
          </a:extLst>
        </xdr:cNvPr>
        <xdr:cNvGrpSpPr/>
      </xdr:nvGrpSpPr>
      <xdr:grpSpPr>
        <a:xfrm>
          <a:off x="5314950" y="25860375"/>
          <a:ext cx="1006092" cy="181050"/>
          <a:chOff x="1523999" y="771354"/>
          <a:chExt cx="1006092" cy="181050"/>
        </a:xfrm>
        <a:solidFill>
          <a:schemeClr val="bg1">
            <a:lumMod val="65000"/>
          </a:schemeClr>
        </a:solidFill>
      </xdr:grpSpPr>
      <xdr:cxnSp macro="">
        <xdr:nvCxnSpPr>
          <xdr:cNvPr id="78" name="Conector recto 77">
            <a:extLst>
              <a:ext uri="{FF2B5EF4-FFF2-40B4-BE49-F238E27FC236}">
                <a16:creationId xmlns="" xmlns:a16="http://schemas.microsoft.com/office/drawing/2014/main" id="{00000000-0008-0000-0500-00004E000000}"/>
              </a:ext>
            </a:extLst>
          </xdr:cNvPr>
          <xdr:cNvCxnSpPr>
            <a:cxnSpLocks/>
            <a:stCxn id="80"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79" name="Grupo 78">
            <a:extLst>
              <a:ext uri="{FF2B5EF4-FFF2-40B4-BE49-F238E27FC236}">
                <a16:creationId xmlns="" xmlns:a16="http://schemas.microsoft.com/office/drawing/2014/main" id="{00000000-0008-0000-0500-00004F000000}"/>
              </a:ext>
            </a:extLst>
          </xdr:cNvPr>
          <xdr:cNvGrpSpPr/>
        </xdr:nvGrpSpPr>
        <xdr:grpSpPr>
          <a:xfrm>
            <a:off x="1523999" y="771354"/>
            <a:ext cx="1006092" cy="181050"/>
            <a:chOff x="2486023" y="806660"/>
            <a:chExt cx="2096774" cy="218974"/>
          </a:xfrm>
          <a:grpFill/>
        </xdr:grpSpPr>
        <xdr:sp macro="" textlink="">
          <xdr:nvSpPr>
            <xdr:cNvPr id="80" name="Elipse 79">
              <a:extLst>
                <a:ext uri="{FF2B5EF4-FFF2-40B4-BE49-F238E27FC236}">
                  <a16:creationId xmlns="" xmlns:a16="http://schemas.microsoft.com/office/drawing/2014/main" id="{00000000-0008-0000-0500-000050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81" name="Elipse 80">
              <a:extLst>
                <a:ext uri="{FF2B5EF4-FFF2-40B4-BE49-F238E27FC236}">
                  <a16:creationId xmlns="" xmlns:a16="http://schemas.microsoft.com/office/drawing/2014/main" id="{00000000-0008-0000-0500-000051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82" name="Elipse 81">
              <a:extLst>
                <a:ext uri="{FF2B5EF4-FFF2-40B4-BE49-F238E27FC236}">
                  <a16:creationId xmlns="" xmlns:a16="http://schemas.microsoft.com/office/drawing/2014/main" id="{00000000-0008-0000-0500-000052000000}"/>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83" name="Elipse 82">
              <a:extLst>
                <a:ext uri="{FF2B5EF4-FFF2-40B4-BE49-F238E27FC236}">
                  <a16:creationId xmlns="" xmlns:a16="http://schemas.microsoft.com/office/drawing/2014/main" id="{00000000-0008-0000-0500-000053000000}"/>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grpSp>
    </xdr:grpSp>
    <xdr:clientData/>
  </xdr:twoCellAnchor>
</xdr:wsDr>
</file>

<file path=xl/drawings/drawing15.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00000000-0008-0000-0A00-000002000000}"/>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00000000-0008-0000-0A00-000003000000}"/>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00000000-0008-0000-0A00-000004000000}"/>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00000000-0008-0000-0A00-000005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00000000-0008-0000-0A00-000006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00000000-0008-0000-0A00-000007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00000000-0008-0000-0A00-000008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00000000-0008-0000-0A00-000009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00000000-0008-0000-0A00-00000A000000}"/>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00000000-0008-0000-0A00-00000B000000}"/>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00000000-0008-0000-0A00-00000C000000}"/>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00000000-0008-0000-0A00-00000D000000}"/>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00000000-0008-0000-0A00-00000E000000}"/>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00000000-0008-0000-0A00-00000F000000}"/>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00000000-0008-0000-0A00-000010000000}"/>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00000000-0008-0000-0A00-000011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00000000-0008-0000-0A00-000012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00000000-0008-0000-0A00-000013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00000000-0008-0000-0A00-000014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00000000-0008-0000-0A00-000015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00000000-0008-0000-0A00-000016000000}"/>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00000000-0008-0000-0A00-000017000000}"/>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00000000-0008-0000-0A00-000018000000}"/>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00000000-0008-0000-0A00-000019000000}"/>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00000000-0008-0000-0A00-00001A000000}"/>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00000000-0008-0000-0A00-00001B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00000000-0008-0000-0A00-00001C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00000000-0008-0000-0A00-00001D000000}"/>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00000000-0008-0000-0A00-00001E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00000000-0008-0000-0A00-00001F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00000000-0008-0000-0A00-000020000000}"/>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00000000-0008-0000-0A00-000021000000}"/>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00000000-0008-0000-0A00-000022000000}"/>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00000000-0008-0000-0A00-000023000000}"/>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00000000-0008-0000-0A00-000024000000}"/>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00000000-0008-0000-0A00-000025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00000000-0008-0000-0A00-00002600000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00000000-0008-0000-0A00-000027000000}"/>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00000000-0008-0000-0A00-000028000000}"/>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00000000-0008-0000-0A00-000029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00000000-0008-0000-0A00-00002A000000}"/>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00000000-0008-0000-0A00-00002B000000}"/>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00000000-0008-0000-0A00-00002C000000}"/>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00000000-0008-0000-0A00-00002D000000}"/>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00000000-0008-0000-0A00-00002E000000}"/>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00000000-0008-0000-0A00-00002F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00000000-0008-0000-0A00-000030000000}"/>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00000000-0008-0000-0A00-000031000000}"/>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00000000-0008-0000-0A00-000032000000}"/>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00000000-0008-0000-0A00-000033000000}"/>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16.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4D5A1BC4-00FF-4377-9CDB-B72A2B634225}"/>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DFA16E84-9CF3-409E-B875-93123AF9C368}"/>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2D09B954-0667-4569-B2B9-E025256665A1}"/>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671AEE36-0D73-49AF-8EB4-70B52D1F13F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2BFD63D6-3EC9-4A32-B3C0-EBC5E4B3B9AC}"/>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D1BEE424-E192-45DF-A208-280F70C282CE}"/>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1D6974F8-CCF1-47A5-8E87-2516F6C74EB1}"/>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861F6BD1-1418-4B45-9A42-27CE74FB84A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5AD0400C-6080-4229-B5D9-7D1BC20E93B0}"/>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0A89E4E2-CFD5-49AA-A5A8-3C3B149CFD74}"/>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0E898964-512F-4D82-889E-7917243B12C6}"/>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76BE6901-A93F-4FD5-A4A4-1E079FC8068A}"/>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4B82EEEE-3C6A-4FCB-A834-4577E6840097}"/>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2DCBFD9D-9FB9-4C00-AA8E-ADEEC7ED2C0C}"/>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15AE8289-34F8-4DC8-BFE0-0BEA283EC2F0}"/>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5A27D1B8-65C7-493A-B53A-5937A9B349C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E3D64697-92E7-49FB-A320-149CF2A99B38}"/>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C0676B54-24B3-4C8F-82CA-659B21040373}"/>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9627118B-C6F0-4F68-B2F6-04D0CD131DD4}"/>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BA112D09-7C9A-4116-A991-63AD9CF4A167}"/>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D7AFCCA7-516B-4BA3-8CB4-D266442BAC0F}"/>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7EC843D0-8CD2-4A96-8F02-D2FD5CC36942}"/>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D0761A13-D7A9-493D-A520-28B9AEE05065}"/>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335B73E3-2FC2-45D3-831A-08A7994DDB85}"/>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634FD496-693C-4310-92DD-A30706681873}"/>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48CCCE60-31B9-4C1D-9BF3-0F5EC752E3D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5FB906FA-BD4B-4821-B514-EF8D80EB19B7}"/>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996BC7E3-A60C-47C2-BDA7-5817E2BFEE12}"/>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09056CAB-92F1-44B3-9BAC-2954F66EBACC}"/>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D080F93F-D155-465D-A62E-96BE9DEB064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6A1FF628-9280-4DBE-8B94-7CE285076564}"/>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43F16BAA-5671-464C-AF6E-A2EEABC40340}"/>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8BF65E35-8B0A-4C6C-804B-EB3D22854BD1}"/>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15A29CEA-3BE9-4CE0-9E8E-F5DE153C8A4E}"/>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A0CD9299-03AB-4D65-A16E-7FD1A745FFB8}"/>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4655DFCA-9B63-4423-96B7-14AAE29E8FD7}"/>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F94CBBBD-356A-4917-A306-DD4B48BFEF1A}"/>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C66D3067-FDD5-4173-9D8A-8025B813004D}"/>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02FC2A18-2810-49F0-A7AE-E5D30B95753E}"/>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E4BE8EF0-4BBA-484E-9525-F5114068A265}"/>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45699E87-5FE0-4C6C-9F22-D51602F6701A}"/>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EF96B19D-7915-4ED2-A6BE-243443E9DDA0}"/>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B10FEE2A-2773-4E28-8436-E35C965EC371}"/>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806D07EF-7D09-432C-9223-EFED64240999}"/>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6013E922-FEAC-4BBE-A8A5-1FA59222467B}"/>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8080A478-F185-4D8A-80A7-B242D24CADFC}"/>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E819F1D5-8675-4186-8E04-BDFA2FA95AAC}"/>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10C7CD5D-A9C5-48D5-BB3C-F7113F54B1E5}"/>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5709A6BD-6586-41A7-8FAB-9A9F74013FB3}"/>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755279A0-09F5-44F5-AE2E-099D219BA586}"/>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17.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86A3B191-26E0-41FE-8829-C18A445717F4}"/>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D574EEAF-408B-4D01-9E4A-7D4E58B4A6D5}"/>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634AC36B-4BFB-40BA-AE04-318ECF09BA57}"/>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7CE8F5CB-C5AB-4B44-82D6-9E976637B9E6}"/>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753C04C5-3865-4CB3-BF36-3EE94360928F}"/>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AF050804-33CB-4B84-B072-7FEBBECE7005}"/>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EF2C65F5-3E0A-43EE-BFB0-B5BCC1330E7D}"/>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5373FAE5-F8E9-4F4C-BBAA-EEDDBA961F15}"/>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CB986A83-2BAD-4C0B-B0B0-8726765AEF07}"/>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536AD61E-92ED-4C51-94B4-EE572545F4FD}"/>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C699CCC7-00AA-47DC-94D0-3EAC66285499}"/>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035FD179-25CB-48A2-A676-96F4B44E5EB5}"/>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46261AAF-EB10-419C-ADBE-71A1709E879D}"/>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9E9CA935-486A-48E5-9EF7-636A7652C5E1}"/>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07E0E37D-2DAE-4F31-B9A3-3796111E22B9}"/>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546B07AC-D53A-45D2-A316-00E564CDA9AA}"/>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AFE4698C-5967-4291-9671-1E7044D7C79F}"/>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B6F0E9AF-D566-4857-BB1C-A43D2C17B821}"/>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179D2704-D30C-4648-81AC-CD80BAE6884E}"/>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CE1BF765-A014-40A8-84FC-296975747503}"/>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41786F8F-3778-4F41-9E1A-8E4AE5D5217E}"/>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DA44F35B-640C-4030-8591-125DCCA35C56}"/>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DA5733E8-70F3-45F8-AB21-B93A1EB1B5F9}"/>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EC600E17-8001-4013-BFAA-1F5A75F7F75F}"/>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F20482DE-CA35-49EB-820D-C67F542A4A1C}"/>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1572B235-7758-45B5-89CC-4FC4F7852724}"/>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5D78A336-539D-4B4E-9A31-E0050547E746}"/>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0A80C7B8-0D4A-4528-BACB-A46EECCA8641}"/>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27ACF00D-D5E7-412F-BEBA-A3DDDD914E4A}"/>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5C3D58CB-0A73-4B6E-91A2-522713027E3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05615A96-86B5-4212-BEB9-05AEDEC0EFA2}"/>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EEFCA722-7B05-47BC-A81A-D3790F16A728}"/>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8CB47189-9D9D-4F4F-9BD2-766D6A2220A4}"/>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C8646E2E-C6D1-48B6-BAAF-B52C401EE7EC}"/>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F55A1D03-A96E-4897-B958-92642BA44279}"/>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BC60A2B7-CB71-4C97-BA48-0F0E2D0722AF}"/>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73DC0054-908E-4B43-9153-1A46AC2C94E3}"/>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C00ECD4F-AE2E-46F5-83B2-E42188B97BCD}"/>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D4367FC2-4B01-4ABD-B8A6-CF3266F55A27}"/>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27CAC172-6DC2-43FE-8A0D-158603CF064C}"/>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904BE6A1-A541-4F06-BD81-0FBCABC9E70C}"/>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31E0147E-56F6-4A7B-B2E7-DA6EF0C66FCC}"/>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0DA0999C-7021-4AEE-96F6-4D323637E133}"/>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4B7211D2-7070-4DC3-A64D-229CA9C7101E}"/>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6F3DACE6-1AFE-465D-961D-CAF396B2B202}"/>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305A217D-7904-43A0-82AF-3759A46903EA}"/>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FF9E286C-9DB5-4F63-99FF-020956C8A3AD}"/>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2DF1CB66-EA2D-4640-84CB-1D6C6C3EC49B}"/>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BB08626B-4C96-4B0A-AF4A-ABA5691E3586}"/>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19FF2CCB-2F6D-4072-BBC6-2BBCF953914E}"/>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0</xdr:colOff>
      <xdr:row>0</xdr:row>
      <xdr:rowOff>28574</xdr:rowOff>
    </xdr:from>
    <xdr:to>
      <xdr:col>17</xdr:col>
      <xdr:colOff>0</xdr:colOff>
      <xdr:row>0</xdr:row>
      <xdr:rowOff>342899</xdr:rowOff>
    </xdr:to>
    <xdr:grpSp>
      <xdr:nvGrpSpPr>
        <xdr:cNvPr id="2" name="Grupo 1">
          <a:extLst>
            <a:ext uri="{FF2B5EF4-FFF2-40B4-BE49-F238E27FC236}">
              <a16:creationId xmlns="" xmlns:a16="http://schemas.microsoft.com/office/drawing/2014/main" id="{00000000-0008-0000-0B00-000002000000}"/>
            </a:ext>
          </a:extLst>
        </xdr:cNvPr>
        <xdr:cNvGrpSpPr/>
      </xdr:nvGrpSpPr>
      <xdr:grpSpPr>
        <a:xfrm>
          <a:off x="11315700" y="28574"/>
          <a:ext cx="0" cy="314325"/>
          <a:chOff x="0" y="314325"/>
          <a:chExt cx="1227231" cy="321094"/>
        </a:xfrm>
      </xdr:grpSpPr>
      <xdr:grpSp>
        <xdr:nvGrpSpPr>
          <xdr:cNvPr id="3" name="Group 1">
            <a:extLst>
              <a:ext uri="{FF2B5EF4-FFF2-40B4-BE49-F238E27FC236}">
                <a16:creationId xmlns="" xmlns:a16="http://schemas.microsoft.com/office/drawing/2014/main" id="{00000000-0008-0000-0B00-000003000000}"/>
              </a:ext>
            </a:extLst>
          </xdr:cNvPr>
          <xdr:cNvGrpSpPr/>
        </xdr:nvGrpSpPr>
        <xdr:grpSpPr>
          <a:xfrm>
            <a:off x="495300" y="314325"/>
            <a:ext cx="731931" cy="321094"/>
            <a:chOff x="0" y="0"/>
            <a:chExt cx="731931" cy="321094"/>
          </a:xfrm>
        </xdr:grpSpPr>
        <xdr:sp macro="" textlink="">
          <xdr:nvSpPr>
            <xdr:cNvPr id="8" name="Shape 2">
              <a:extLst>
                <a:ext uri="{FF2B5EF4-FFF2-40B4-BE49-F238E27FC236}">
                  <a16:creationId xmlns="" xmlns:a16="http://schemas.microsoft.com/office/drawing/2014/main" id="{00000000-0008-0000-0B00-000008000000}"/>
                </a:ext>
              </a:extLst>
            </xdr:cNvPr>
            <xdr:cNvSpPr/>
          </xdr:nvSpPr>
          <xdr:spPr>
            <a:xfrm>
              <a:off x="243627" y="12506"/>
              <a:ext cx="269379" cy="299553"/>
            </a:xfrm>
            <a:custGeom>
              <a:avLst/>
              <a:gdLst/>
              <a:ahLst/>
              <a:cxnLst/>
              <a:rect l="0" t="0" r="0" b="0"/>
              <a:pathLst>
                <a:path w="269379" h="299553">
                  <a:moveTo>
                    <a:pt x="205486" y="88568"/>
                  </a:moveTo>
                  <a:lnTo>
                    <a:pt x="204175" y="101176"/>
                  </a:lnTo>
                  <a:lnTo>
                    <a:pt x="200256" y="113241"/>
                  </a:lnTo>
                  <a:lnTo>
                    <a:pt x="193749" y="124330"/>
                  </a:lnTo>
                  <a:lnTo>
                    <a:pt x="184673" y="134013"/>
                  </a:lnTo>
                  <a:lnTo>
                    <a:pt x="173047" y="141858"/>
                  </a:lnTo>
                  <a:lnTo>
                    <a:pt x="158893" y="147434"/>
                  </a:lnTo>
                  <a:lnTo>
                    <a:pt x="142228" y="150311"/>
                  </a:lnTo>
                  <a:lnTo>
                    <a:pt x="160792" y="198995"/>
                  </a:lnTo>
                  <a:lnTo>
                    <a:pt x="178259" y="194801"/>
                  </a:lnTo>
                  <a:lnTo>
                    <a:pt x="193988" y="189217"/>
                  </a:lnTo>
                  <a:lnTo>
                    <a:pt x="208039" y="182408"/>
                  </a:lnTo>
                  <a:lnTo>
                    <a:pt x="220472" y="174541"/>
                  </a:lnTo>
                  <a:lnTo>
                    <a:pt x="231346" y="165783"/>
                  </a:lnTo>
                  <a:lnTo>
                    <a:pt x="240721" y="156297"/>
                  </a:lnTo>
                  <a:lnTo>
                    <a:pt x="248657" y="146252"/>
                  </a:lnTo>
                  <a:lnTo>
                    <a:pt x="255213" y="135813"/>
                  </a:lnTo>
                  <a:lnTo>
                    <a:pt x="260448" y="125145"/>
                  </a:lnTo>
                  <a:lnTo>
                    <a:pt x="264423" y="114414"/>
                  </a:lnTo>
                  <a:lnTo>
                    <a:pt x="267196" y="103788"/>
                  </a:lnTo>
                  <a:lnTo>
                    <a:pt x="268828" y="93431"/>
                  </a:lnTo>
                  <a:lnTo>
                    <a:pt x="269379" y="83509"/>
                  </a:lnTo>
                  <a:lnTo>
                    <a:pt x="269379" y="83234"/>
                  </a:lnTo>
                  <a:lnTo>
                    <a:pt x="268510" y="69754"/>
                  </a:lnTo>
                  <a:lnTo>
                    <a:pt x="265885" y="57365"/>
                  </a:lnTo>
                  <a:lnTo>
                    <a:pt x="261476" y="46097"/>
                  </a:lnTo>
                  <a:lnTo>
                    <a:pt x="255254" y="35982"/>
                  </a:lnTo>
                  <a:lnTo>
                    <a:pt x="247193" y="27051"/>
                  </a:lnTo>
                  <a:lnTo>
                    <a:pt x="237264" y="19336"/>
                  </a:lnTo>
                  <a:lnTo>
                    <a:pt x="225440" y="12867"/>
                  </a:lnTo>
                  <a:lnTo>
                    <a:pt x="211693" y="7676"/>
                  </a:lnTo>
                  <a:lnTo>
                    <a:pt x="195995" y="3795"/>
                  </a:lnTo>
                  <a:lnTo>
                    <a:pt x="178319" y="1255"/>
                  </a:lnTo>
                  <a:lnTo>
                    <a:pt x="158636" y="87"/>
                  </a:lnTo>
                  <a:lnTo>
                    <a:pt x="138945" y="0"/>
                  </a:lnTo>
                  <a:lnTo>
                    <a:pt x="125574" y="238"/>
                  </a:lnTo>
                  <a:lnTo>
                    <a:pt x="112648" y="786"/>
                  </a:lnTo>
                  <a:lnTo>
                    <a:pt x="100114" y="1706"/>
                  </a:lnTo>
                  <a:lnTo>
                    <a:pt x="87917" y="3059"/>
                  </a:lnTo>
                  <a:lnTo>
                    <a:pt x="76002" y="4905"/>
                  </a:lnTo>
                  <a:lnTo>
                    <a:pt x="64947" y="7161"/>
                  </a:lnTo>
                  <a:lnTo>
                    <a:pt x="0" y="299553"/>
                  </a:lnTo>
                  <a:lnTo>
                    <a:pt x="40957" y="299553"/>
                  </a:lnTo>
                  <a:lnTo>
                    <a:pt x="50304" y="298422"/>
                  </a:lnTo>
                  <a:lnTo>
                    <a:pt x="61046" y="293625"/>
                  </a:lnTo>
                  <a:lnTo>
                    <a:pt x="71037" y="283056"/>
                  </a:lnTo>
                  <a:lnTo>
                    <a:pt x="77965" y="265377"/>
                  </a:lnTo>
                  <a:lnTo>
                    <a:pt x="81364" y="250151"/>
                  </a:lnTo>
                  <a:lnTo>
                    <a:pt x="85032" y="233665"/>
                  </a:lnTo>
                  <a:lnTo>
                    <a:pt x="88433" y="218352"/>
                  </a:lnTo>
                  <a:lnTo>
                    <a:pt x="91030" y="206646"/>
                  </a:lnTo>
                  <a:lnTo>
                    <a:pt x="92285" y="200980"/>
                  </a:lnTo>
                  <a:lnTo>
                    <a:pt x="92329" y="200785"/>
                  </a:lnTo>
                  <a:lnTo>
                    <a:pt x="103395" y="201731"/>
                  </a:lnTo>
                  <a:lnTo>
                    <a:pt x="117154" y="202515"/>
                  </a:lnTo>
                  <a:lnTo>
                    <a:pt x="120408" y="202550"/>
                  </a:lnTo>
                  <a:lnTo>
                    <a:pt x="126707" y="150404"/>
                  </a:lnTo>
                  <a:lnTo>
                    <a:pt x="112466" y="144294"/>
                  </a:lnTo>
                  <a:lnTo>
                    <a:pt x="111311" y="134860"/>
                  </a:lnTo>
                  <a:lnTo>
                    <a:pt x="111747" y="133068"/>
                  </a:lnTo>
                  <a:lnTo>
                    <a:pt x="129806" y="51560"/>
                  </a:lnTo>
                  <a:lnTo>
                    <a:pt x="139741" y="50609"/>
                  </a:lnTo>
                  <a:lnTo>
                    <a:pt x="154084" y="50123"/>
                  </a:lnTo>
                  <a:lnTo>
                    <a:pt x="158457" y="50099"/>
                  </a:lnTo>
                  <a:lnTo>
                    <a:pt x="173842" y="51237"/>
                  </a:lnTo>
                  <a:lnTo>
                    <a:pt x="187155" y="55223"/>
                  </a:lnTo>
                  <a:lnTo>
                    <a:pt x="197465" y="62921"/>
                  </a:lnTo>
                  <a:lnTo>
                    <a:pt x="203841" y="75191"/>
                  </a:lnTo>
                  <a:lnTo>
                    <a:pt x="205486" y="88568"/>
                  </a:lnTo>
                  <a:close/>
                </a:path>
                <a:path w="269379" h="299553">
                  <a:moveTo>
                    <a:pt x="141529" y="201634"/>
                  </a:moveTo>
                  <a:lnTo>
                    <a:pt x="160792" y="198995"/>
                  </a:lnTo>
                  <a:lnTo>
                    <a:pt x="142228" y="150311"/>
                  </a:lnTo>
                  <a:lnTo>
                    <a:pt x="135140" y="150607"/>
                  </a:lnTo>
                  <a:lnTo>
                    <a:pt x="126707" y="150404"/>
                  </a:lnTo>
                  <a:lnTo>
                    <a:pt x="120408" y="202550"/>
                  </a:lnTo>
                  <a:lnTo>
                    <a:pt x="141529" y="201634"/>
                  </a:lnTo>
                  <a:close/>
                </a:path>
              </a:pathLst>
            </a:custGeom>
            <a:solidFill>
              <a:srgbClr val="FEB700"/>
            </a:solidFill>
          </xdr:spPr>
        </xdr:sp>
        <xdr:sp macro="" textlink="">
          <xdr:nvSpPr>
            <xdr:cNvPr id="9" name="Shape 3">
              <a:extLst>
                <a:ext uri="{FF2B5EF4-FFF2-40B4-BE49-F238E27FC236}">
                  <a16:creationId xmlns="" xmlns:a16="http://schemas.microsoft.com/office/drawing/2014/main" id="{00000000-0008-0000-0B00-000009000000}"/>
                </a:ext>
              </a:extLst>
            </xdr:cNvPr>
            <xdr:cNvSpPr/>
          </xdr:nvSpPr>
          <xdr:spPr>
            <a:xfrm>
              <a:off x="6350" y="6350"/>
              <a:ext cx="256869" cy="308394"/>
            </a:xfrm>
            <a:custGeom>
              <a:avLst/>
              <a:gdLst/>
              <a:ahLst/>
              <a:cxnLst/>
              <a:rect l="0" t="0" r="0" b="0"/>
              <a:pathLst>
                <a:path w="256869" h="308394">
                  <a:moveTo>
                    <a:pt x="87221" y="222665"/>
                  </a:moveTo>
                  <a:lnTo>
                    <a:pt x="81023" y="210486"/>
                  </a:lnTo>
                  <a:lnTo>
                    <a:pt x="76994" y="196535"/>
                  </a:lnTo>
                  <a:lnTo>
                    <a:pt x="75216" y="180949"/>
                  </a:lnTo>
                  <a:lnTo>
                    <a:pt x="75133" y="176529"/>
                  </a:lnTo>
                  <a:lnTo>
                    <a:pt x="75750" y="164513"/>
                  </a:lnTo>
                  <a:lnTo>
                    <a:pt x="77622" y="151870"/>
                  </a:lnTo>
                  <a:lnTo>
                    <a:pt x="80777" y="138904"/>
                  </a:lnTo>
                  <a:lnTo>
                    <a:pt x="85244" y="125922"/>
                  </a:lnTo>
                  <a:lnTo>
                    <a:pt x="91051" y="113227"/>
                  </a:lnTo>
                  <a:lnTo>
                    <a:pt x="98227" y="101124"/>
                  </a:lnTo>
                  <a:lnTo>
                    <a:pt x="106801" y="89918"/>
                  </a:lnTo>
                  <a:lnTo>
                    <a:pt x="116802" y="79915"/>
                  </a:lnTo>
                  <a:lnTo>
                    <a:pt x="128258" y="71417"/>
                  </a:lnTo>
                  <a:lnTo>
                    <a:pt x="141199" y="64732"/>
                  </a:lnTo>
                  <a:lnTo>
                    <a:pt x="155652" y="60162"/>
                  </a:lnTo>
                  <a:lnTo>
                    <a:pt x="171647" y="58013"/>
                  </a:lnTo>
                  <a:lnTo>
                    <a:pt x="176784" y="57886"/>
                  </a:lnTo>
                  <a:lnTo>
                    <a:pt x="187445" y="58348"/>
                  </a:lnTo>
                  <a:lnTo>
                    <a:pt x="199832" y="59883"/>
                  </a:lnTo>
                  <a:lnTo>
                    <a:pt x="213071" y="62715"/>
                  </a:lnTo>
                  <a:lnTo>
                    <a:pt x="226290" y="67067"/>
                  </a:lnTo>
                  <a:lnTo>
                    <a:pt x="238613" y="73163"/>
                  </a:lnTo>
                  <a:lnTo>
                    <a:pt x="247548" y="79717"/>
                  </a:lnTo>
                  <a:lnTo>
                    <a:pt x="252899" y="61460"/>
                  </a:lnTo>
                  <a:lnTo>
                    <a:pt x="255288" y="52377"/>
                  </a:lnTo>
                  <a:lnTo>
                    <a:pt x="256755" y="45440"/>
                  </a:lnTo>
                  <a:lnTo>
                    <a:pt x="256869" y="37052"/>
                  </a:lnTo>
                  <a:lnTo>
                    <a:pt x="252914" y="27445"/>
                  </a:lnTo>
                  <a:lnTo>
                    <a:pt x="242947" y="17847"/>
                  </a:lnTo>
                  <a:lnTo>
                    <a:pt x="225025" y="9486"/>
                  </a:lnTo>
                  <a:lnTo>
                    <a:pt x="224751" y="9397"/>
                  </a:lnTo>
                  <a:lnTo>
                    <a:pt x="212247" y="5681"/>
                  </a:lnTo>
                  <a:lnTo>
                    <a:pt x="200310" y="2904"/>
                  </a:lnTo>
                  <a:lnTo>
                    <a:pt x="188250" y="1056"/>
                  </a:lnTo>
                  <a:lnTo>
                    <a:pt x="175377" y="125"/>
                  </a:lnTo>
                  <a:lnTo>
                    <a:pt x="168021" y="0"/>
                  </a:lnTo>
                  <a:lnTo>
                    <a:pt x="151341" y="711"/>
                  </a:lnTo>
                  <a:lnTo>
                    <a:pt x="135515" y="2794"/>
                  </a:lnTo>
                  <a:lnTo>
                    <a:pt x="120544" y="6174"/>
                  </a:lnTo>
                  <a:lnTo>
                    <a:pt x="106433" y="10774"/>
                  </a:lnTo>
                  <a:lnTo>
                    <a:pt x="93184" y="16519"/>
                  </a:lnTo>
                  <a:lnTo>
                    <a:pt x="80801" y="23333"/>
                  </a:lnTo>
                  <a:lnTo>
                    <a:pt x="69286" y="31141"/>
                  </a:lnTo>
                  <a:lnTo>
                    <a:pt x="58644" y="39865"/>
                  </a:lnTo>
                  <a:lnTo>
                    <a:pt x="48878" y="49432"/>
                  </a:lnTo>
                  <a:lnTo>
                    <a:pt x="39990" y="59764"/>
                  </a:lnTo>
                  <a:lnTo>
                    <a:pt x="31984" y="70787"/>
                  </a:lnTo>
                  <a:lnTo>
                    <a:pt x="24863" y="82423"/>
                  </a:lnTo>
                  <a:lnTo>
                    <a:pt x="18631" y="94599"/>
                  </a:lnTo>
                  <a:lnTo>
                    <a:pt x="13291" y="107237"/>
                  </a:lnTo>
                  <a:lnTo>
                    <a:pt x="8845" y="120262"/>
                  </a:lnTo>
                  <a:lnTo>
                    <a:pt x="5298" y="133599"/>
                  </a:lnTo>
                  <a:lnTo>
                    <a:pt x="2652" y="147171"/>
                  </a:lnTo>
                  <a:lnTo>
                    <a:pt x="911" y="160903"/>
                  </a:lnTo>
                  <a:lnTo>
                    <a:pt x="78" y="174718"/>
                  </a:lnTo>
                  <a:lnTo>
                    <a:pt x="0" y="180454"/>
                  </a:lnTo>
                  <a:lnTo>
                    <a:pt x="912" y="199553"/>
                  </a:lnTo>
                  <a:lnTo>
                    <a:pt x="3565" y="216867"/>
                  </a:lnTo>
                  <a:lnTo>
                    <a:pt x="7831" y="232458"/>
                  </a:lnTo>
                  <a:lnTo>
                    <a:pt x="13584" y="246389"/>
                  </a:lnTo>
                  <a:lnTo>
                    <a:pt x="20696" y="258724"/>
                  </a:lnTo>
                  <a:lnTo>
                    <a:pt x="29041" y="269526"/>
                  </a:lnTo>
                  <a:lnTo>
                    <a:pt x="38491" y="278858"/>
                  </a:lnTo>
                  <a:lnTo>
                    <a:pt x="48920" y="286784"/>
                  </a:lnTo>
                  <a:lnTo>
                    <a:pt x="60200" y="293366"/>
                  </a:lnTo>
                  <a:lnTo>
                    <a:pt x="72205" y="298668"/>
                  </a:lnTo>
                  <a:lnTo>
                    <a:pt x="84808" y="302754"/>
                  </a:lnTo>
                  <a:lnTo>
                    <a:pt x="97881" y="305685"/>
                  </a:lnTo>
                  <a:lnTo>
                    <a:pt x="111299" y="307526"/>
                  </a:lnTo>
                  <a:lnTo>
                    <a:pt x="124933" y="308340"/>
                  </a:lnTo>
                  <a:lnTo>
                    <a:pt x="129552" y="308394"/>
                  </a:lnTo>
                  <a:lnTo>
                    <a:pt x="144827" y="307978"/>
                  </a:lnTo>
                  <a:lnTo>
                    <a:pt x="158032" y="306703"/>
                  </a:lnTo>
                  <a:lnTo>
                    <a:pt x="169715" y="304528"/>
                  </a:lnTo>
                  <a:lnTo>
                    <a:pt x="180421" y="301413"/>
                  </a:lnTo>
                  <a:lnTo>
                    <a:pt x="183349" y="300354"/>
                  </a:lnTo>
                  <a:lnTo>
                    <a:pt x="198865" y="289347"/>
                  </a:lnTo>
                  <a:lnTo>
                    <a:pt x="204152" y="279151"/>
                  </a:lnTo>
                  <a:lnTo>
                    <a:pt x="204520" y="277710"/>
                  </a:lnTo>
                  <a:lnTo>
                    <a:pt x="215455" y="228574"/>
                  </a:lnTo>
                  <a:lnTo>
                    <a:pt x="201252" y="237912"/>
                  </a:lnTo>
                  <a:lnTo>
                    <a:pt x="188227" y="244457"/>
                  </a:lnTo>
                  <a:lnTo>
                    <a:pt x="176198" y="248683"/>
                  </a:lnTo>
                  <a:lnTo>
                    <a:pt x="164980" y="251062"/>
                  </a:lnTo>
                  <a:lnTo>
                    <a:pt x="154389" y="252068"/>
                  </a:lnTo>
                  <a:lnTo>
                    <a:pt x="147904" y="252209"/>
                  </a:lnTo>
                  <a:lnTo>
                    <a:pt x="132079" y="250936"/>
                  </a:lnTo>
                  <a:lnTo>
                    <a:pt x="118017" y="247209"/>
                  </a:lnTo>
                  <a:lnTo>
                    <a:pt x="105799" y="241163"/>
                  </a:lnTo>
                  <a:lnTo>
                    <a:pt x="95507" y="232937"/>
                  </a:lnTo>
                  <a:lnTo>
                    <a:pt x="87221" y="222665"/>
                  </a:lnTo>
                  <a:close/>
                </a:path>
              </a:pathLst>
            </a:custGeom>
            <a:solidFill>
              <a:srgbClr val="FEB700"/>
            </a:solidFill>
          </xdr:spPr>
        </xdr:sp>
        <xdr:sp macro="" textlink="">
          <xdr:nvSpPr>
            <xdr:cNvPr id="10" name="Shape 4">
              <a:extLst>
                <a:ext uri="{FF2B5EF4-FFF2-40B4-BE49-F238E27FC236}">
                  <a16:creationId xmlns="" xmlns:a16="http://schemas.microsoft.com/office/drawing/2014/main" id="{00000000-0008-0000-0B00-00000A000000}"/>
                </a:ext>
              </a:extLst>
            </xdr:cNvPr>
            <xdr:cNvSpPr/>
          </xdr:nvSpPr>
          <xdr:spPr>
            <a:xfrm>
              <a:off x="546031" y="31665"/>
              <a:ext cx="95114" cy="113015"/>
            </a:xfrm>
            <a:custGeom>
              <a:avLst/>
              <a:gdLst/>
              <a:ahLst/>
              <a:cxnLst/>
              <a:rect l="0" t="0" r="0" b="0"/>
              <a:pathLst>
                <a:path w="95114" h="113015">
                  <a:moveTo>
                    <a:pt x="3713" y="45167"/>
                  </a:moveTo>
                  <a:lnTo>
                    <a:pt x="0" y="53414"/>
                  </a:lnTo>
                  <a:lnTo>
                    <a:pt x="4902" y="56094"/>
                  </a:lnTo>
                  <a:lnTo>
                    <a:pt x="14287" y="60729"/>
                  </a:lnTo>
                  <a:lnTo>
                    <a:pt x="23096" y="65208"/>
                  </a:lnTo>
                  <a:lnTo>
                    <a:pt x="32616" y="70635"/>
                  </a:lnTo>
                  <a:lnTo>
                    <a:pt x="42696" y="77076"/>
                  </a:lnTo>
                  <a:lnTo>
                    <a:pt x="53187" y="84601"/>
                  </a:lnTo>
                  <a:lnTo>
                    <a:pt x="63938" y="93275"/>
                  </a:lnTo>
                  <a:lnTo>
                    <a:pt x="74799"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94" y="35787"/>
                  </a:lnTo>
                  <a:lnTo>
                    <a:pt x="3713" y="45167"/>
                  </a:lnTo>
                  <a:close/>
                </a:path>
              </a:pathLst>
            </a:custGeom>
            <a:solidFill>
              <a:srgbClr val="FEB700"/>
            </a:solidFill>
          </xdr:spPr>
        </xdr:sp>
        <xdr:sp macro="" textlink="">
          <xdr:nvSpPr>
            <xdr:cNvPr id="11" name="Shape 5">
              <a:extLst>
                <a:ext uri="{FF2B5EF4-FFF2-40B4-BE49-F238E27FC236}">
                  <a16:creationId xmlns="" xmlns:a16="http://schemas.microsoft.com/office/drawing/2014/main" id="{00000000-0008-0000-0B00-00000B000000}"/>
                </a:ext>
              </a:extLst>
            </xdr:cNvPr>
            <xdr:cNvSpPr/>
          </xdr:nvSpPr>
          <xdr:spPr>
            <a:xfrm>
              <a:off x="512767" y="34099"/>
              <a:ext cx="212813" cy="256299"/>
            </a:xfrm>
            <a:custGeom>
              <a:avLst/>
              <a:gdLst/>
              <a:ahLst/>
              <a:cxnLst/>
              <a:rect l="0" t="0" r="0" b="0"/>
              <a:pathLst>
                <a:path w="212813" h="256299">
                  <a:moveTo>
                    <a:pt x="27583" y="247074"/>
                  </a:moveTo>
                  <a:lnTo>
                    <a:pt x="37998" y="252509"/>
                  </a:lnTo>
                  <a:lnTo>
                    <a:pt x="50773" y="256066"/>
                  </a:lnTo>
                  <a:lnTo>
                    <a:pt x="65683"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3" y="77572"/>
                  </a:lnTo>
                  <a:lnTo>
                    <a:pt x="192843" y="71680"/>
                  </a:lnTo>
                  <a:lnTo>
                    <a:pt x="184180" y="61750"/>
                  </a:lnTo>
                  <a:lnTo>
                    <a:pt x="172650" y="49672"/>
                  </a:lnTo>
                  <a:lnTo>
                    <a:pt x="159270" y="37337"/>
                  </a:lnTo>
                  <a:lnTo>
                    <a:pt x="156720" y="35099"/>
                  </a:lnTo>
                  <a:lnTo>
                    <a:pt x="144356" y="25109"/>
                  </a:lnTo>
                  <a:lnTo>
                    <a:pt x="132298" y="16474"/>
                  </a:lnTo>
                  <a:lnTo>
                    <a:pt x="121217" y="9324"/>
                  </a:lnTo>
                  <a:lnTo>
                    <a:pt x="111785" y="3790"/>
                  </a:lnTo>
                  <a:lnTo>
                    <a:pt x="104673" y="0"/>
                  </a:lnTo>
                  <a:lnTo>
                    <a:pt x="109272" y="3000"/>
                  </a:lnTo>
                  <a:lnTo>
                    <a:pt x="113683" y="7565"/>
                  </a:lnTo>
                  <a:lnTo>
                    <a:pt x="117763" y="13570"/>
                  </a:lnTo>
                  <a:lnTo>
                    <a:pt x="121374" y="20890"/>
                  </a:lnTo>
                  <a:lnTo>
                    <a:pt x="124372" y="29401"/>
                  </a:lnTo>
                  <a:lnTo>
                    <a:pt x="126618" y="38979"/>
                  </a:lnTo>
                  <a:lnTo>
                    <a:pt x="127970" y="49500"/>
                  </a:lnTo>
                  <a:lnTo>
                    <a:pt x="128286" y="60838"/>
                  </a:lnTo>
                  <a:lnTo>
                    <a:pt x="127427" y="72870"/>
                  </a:lnTo>
                  <a:lnTo>
                    <a:pt x="125250" y="85472"/>
                  </a:lnTo>
                  <a:lnTo>
                    <a:pt x="121615" y="98519"/>
                  </a:lnTo>
                  <a:lnTo>
                    <a:pt x="116381" y="111886"/>
                  </a:lnTo>
                  <a:lnTo>
                    <a:pt x="109406" y="125450"/>
                  </a:lnTo>
                  <a:lnTo>
                    <a:pt x="100550" y="139086"/>
                  </a:lnTo>
                  <a:lnTo>
                    <a:pt x="89671" y="152670"/>
                  </a:lnTo>
                  <a:lnTo>
                    <a:pt x="76628" y="166078"/>
                  </a:lnTo>
                  <a:lnTo>
                    <a:pt x="61281" y="179184"/>
                  </a:lnTo>
                  <a:lnTo>
                    <a:pt x="43488" y="191865"/>
                  </a:lnTo>
                  <a:lnTo>
                    <a:pt x="23108" y="203997"/>
                  </a:lnTo>
                  <a:lnTo>
                    <a:pt x="0" y="215455"/>
                  </a:lnTo>
                  <a:lnTo>
                    <a:pt x="3619" y="222478"/>
                  </a:lnTo>
                  <a:lnTo>
                    <a:pt x="5448" y="224510"/>
                  </a:lnTo>
                  <a:lnTo>
                    <a:pt x="12915" y="234162"/>
                  </a:lnTo>
                  <a:lnTo>
                    <a:pt x="14745" y="236348"/>
                  </a:lnTo>
                  <a:lnTo>
                    <a:pt x="19756" y="241205"/>
                  </a:lnTo>
                  <a:lnTo>
                    <a:pt x="27583" y="247074"/>
                  </a:lnTo>
                  <a:close/>
                </a:path>
              </a:pathLst>
            </a:custGeom>
            <a:solidFill>
              <a:srgbClr val="00D3FE"/>
            </a:solidFill>
          </xdr:spPr>
        </xdr:sp>
      </xdr:grpSp>
      <xdr:grpSp>
        <xdr:nvGrpSpPr>
          <xdr:cNvPr id="4" name="Group 6">
            <a:extLst>
              <a:ext uri="{FF2B5EF4-FFF2-40B4-BE49-F238E27FC236}">
                <a16:creationId xmlns="" xmlns:a16="http://schemas.microsoft.com/office/drawing/2014/main" id="{00000000-0008-0000-0B00-000004000000}"/>
              </a:ext>
            </a:extLst>
          </xdr:cNvPr>
          <xdr:cNvGrpSpPr/>
        </xdr:nvGrpSpPr>
        <xdr:grpSpPr>
          <a:xfrm>
            <a:off x="0" y="314325"/>
            <a:ext cx="434115" cy="313553"/>
            <a:chOff x="0" y="321094"/>
            <a:chExt cx="434115" cy="313553"/>
          </a:xfrm>
        </xdr:grpSpPr>
        <xdr:sp macro="" textlink="">
          <xdr:nvSpPr>
            <xdr:cNvPr id="5" name="Shape 7">
              <a:extLst>
                <a:ext uri="{FF2B5EF4-FFF2-40B4-BE49-F238E27FC236}">
                  <a16:creationId xmlns="" xmlns:a16="http://schemas.microsoft.com/office/drawing/2014/main" id="{00000000-0008-0000-0B00-000005000000}"/>
                </a:ext>
              </a:extLst>
            </xdr:cNvPr>
            <xdr:cNvSpPr/>
          </xdr:nvSpPr>
          <xdr:spPr>
            <a:xfrm>
              <a:off x="232981" y="327444"/>
              <a:ext cx="194784" cy="300853"/>
            </a:xfrm>
            <a:custGeom>
              <a:avLst/>
              <a:gdLst/>
              <a:ahLst/>
              <a:cxnLst/>
              <a:rect l="0" t="0" r="0" b="0"/>
              <a:pathLst>
                <a:path w="194784" h="300853">
                  <a:moveTo>
                    <a:pt x="109352" y="1376"/>
                  </a:moveTo>
                  <a:lnTo>
                    <a:pt x="107537" y="107454"/>
                  </a:lnTo>
                  <a:lnTo>
                    <a:pt x="120009" y="50952"/>
                  </a:lnTo>
                  <a:lnTo>
                    <a:pt x="130107" y="49957"/>
                  </a:lnTo>
                  <a:lnTo>
                    <a:pt x="144476" y="49362"/>
                  </a:lnTo>
                  <a:lnTo>
                    <a:pt x="149676" y="49314"/>
                  </a:lnTo>
                  <a:lnTo>
                    <a:pt x="166607" y="50858"/>
                  </a:lnTo>
                  <a:lnTo>
                    <a:pt x="180119" y="55636"/>
                  </a:lnTo>
                  <a:lnTo>
                    <a:pt x="189350" y="63864"/>
                  </a:lnTo>
                  <a:lnTo>
                    <a:pt x="193440" y="75759"/>
                  </a:lnTo>
                  <a:lnTo>
                    <a:pt x="194784" y="4290"/>
                  </a:lnTo>
                  <a:lnTo>
                    <a:pt x="178059" y="1613"/>
                  </a:lnTo>
                  <a:lnTo>
                    <a:pt x="159906" y="217"/>
                  </a:lnTo>
                  <a:lnTo>
                    <a:pt x="148812" y="0"/>
                  </a:lnTo>
                  <a:lnTo>
                    <a:pt x="135500" y="158"/>
                  </a:lnTo>
                  <a:lnTo>
                    <a:pt x="122333" y="622"/>
                  </a:lnTo>
                  <a:lnTo>
                    <a:pt x="109352" y="1376"/>
                  </a:lnTo>
                  <a:close/>
                </a:path>
                <a:path w="194784" h="300853">
                  <a:moveTo>
                    <a:pt x="79469" y="300245"/>
                  </a:moveTo>
                  <a:lnTo>
                    <a:pt x="79826" y="300266"/>
                  </a:lnTo>
                  <a:lnTo>
                    <a:pt x="103440" y="300853"/>
                  </a:lnTo>
                  <a:lnTo>
                    <a:pt x="96463" y="250507"/>
                  </a:lnTo>
                  <a:lnTo>
                    <a:pt x="90938" y="250507"/>
                  </a:lnTo>
                  <a:lnTo>
                    <a:pt x="85731" y="250355"/>
                  </a:lnTo>
                  <a:lnTo>
                    <a:pt x="79469" y="300245"/>
                  </a:lnTo>
                  <a:close/>
                </a:path>
                <a:path w="194784" h="300853">
                  <a:moveTo>
                    <a:pt x="2354" y="279165"/>
                  </a:moveTo>
                  <a:lnTo>
                    <a:pt x="8357" y="284530"/>
                  </a:lnTo>
                  <a:lnTo>
                    <a:pt x="18459" y="288730"/>
                  </a:lnTo>
                  <a:lnTo>
                    <a:pt x="33115" y="292750"/>
                  </a:lnTo>
                  <a:lnTo>
                    <a:pt x="41802" y="294881"/>
                  </a:lnTo>
                  <a:lnTo>
                    <a:pt x="54256" y="297539"/>
                  </a:lnTo>
                  <a:lnTo>
                    <a:pt x="66076" y="299205"/>
                  </a:lnTo>
                  <a:lnTo>
                    <a:pt x="79469" y="300245"/>
                  </a:lnTo>
                  <a:lnTo>
                    <a:pt x="85731" y="250355"/>
                  </a:lnTo>
                  <a:lnTo>
                    <a:pt x="75457" y="249415"/>
                  </a:lnTo>
                  <a:lnTo>
                    <a:pt x="77794" y="238404"/>
                  </a:lnTo>
                  <a:lnTo>
                    <a:pt x="94062" y="165722"/>
                  </a:lnTo>
                  <a:lnTo>
                    <a:pt x="116541" y="165722"/>
                  </a:lnTo>
                  <a:lnTo>
                    <a:pt x="133145" y="166656"/>
                  </a:lnTo>
                  <a:lnTo>
                    <a:pt x="147920" y="169734"/>
                  </a:lnTo>
                  <a:lnTo>
                    <a:pt x="160098" y="175371"/>
                  </a:lnTo>
                  <a:lnTo>
                    <a:pt x="168907" y="183983"/>
                  </a:lnTo>
                  <a:lnTo>
                    <a:pt x="173578" y="195984"/>
                  </a:lnTo>
                  <a:lnTo>
                    <a:pt x="174111" y="203923"/>
                  </a:lnTo>
                  <a:lnTo>
                    <a:pt x="171675" y="217373"/>
                  </a:lnTo>
                  <a:lnTo>
                    <a:pt x="165448" y="228357"/>
                  </a:lnTo>
                  <a:lnTo>
                    <a:pt x="156017" y="236993"/>
                  </a:lnTo>
                  <a:lnTo>
                    <a:pt x="143969" y="243401"/>
                  </a:lnTo>
                  <a:lnTo>
                    <a:pt x="129891" y="247700"/>
                  </a:lnTo>
                  <a:lnTo>
                    <a:pt x="114370" y="250009"/>
                  </a:lnTo>
                  <a:lnTo>
                    <a:pt x="102279" y="250507"/>
                  </a:lnTo>
                  <a:lnTo>
                    <a:pt x="96463" y="250507"/>
                  </a:lnTo>
                  <a:lnTo>
                    <a:pt x="103440" y="300853"/>
                  </a:lnTo>
                  <a:lnTo>
                    <a:pt x="124895" y="299972"/>
                  </a:lnTo>
                  <a:lnTo>
                    <a:pt x="144275" y="297746"/>
                  </a:lnTo>
                  <a:lnTo>
                    <a:pt x="161666" y="294299"/>
                  </a:lnTo>
                  <a:lnTo>
                    <a:pt x="177152" y="289754"/>
                  </a:lnTo>
                  <a:lnTo>
                    <a:pt x="190818" y="284235"/>
                  </a:lnTo>
                  <a:lnTo>
                    <a:pt x="202750" y="277866"/>
                  </a:lnTo>
                  <a:lnTo>
                    <a:pt x="213033" y="270770"/>
                  </a:lnTo>
                  <a:lnTo>
                    <a:pt x="221751" y="263072"/>
                  </a:lnTo>
                  <a:lnTo>
                    <a:pt x="228989" y="254893"/>
                  </a:lnTo>
                  <a:lnTo>
                    <a:pt x="234834" y="246359"/>
                  </a:lnTo>
                  <a:lnTo>
                    <a:pt x="239369" y="237593"/>
                  </a:lnTo>
                  <a:lnTo>
                    <a:pt x="242680" y="228717"/>
                  </a:lnTo>
                  <a:lnTo>
                    <a:pt x="244851" y="219857"/>
                  </a:lnTo>
                  <a:lnTo>
                    <a:pt x="245969" y="211135"/>
                  </a:lnTo>
                  <a:lnTo>
                    <a:pt x="246170" y="205536"/>
                  </a:lnTo>
                  <a:lnTo>
                    <a:pt x="244244" y="187651"/>
                  </a:lnTo>
                  <a:lnTo>
                    <a:pt x="238947" y="172888"/>
                  </a:lnTo>
                  <a:lnTo>
                    <a:pt x="231005" y="161103"/>
                  </a:lnTo>
                  <a:lnTo>
                    <a:pt x="221143" y="152149"/>
                  </a:lnTo>
                  <a:lnTo>
                    <a:pt x="210084" y="145883"/>
                  </a:lnTo>
                  <a:lnTo>
                    <a:pt x="198555" y="142158"/>
                  </a:lnTo>
                  <a:lnTo>
                    <a:pt x="190379" y="140969"/>
                  </a:lnTo>
                  <a:lnTo>
                    <a:pt x="202518" y="138169"/>
                  </a:lnTo>
                  <a:lnTo>
                    <a:pt x="215001" y="133685"/>
                  </a:lnTo>
                  <a:lnTo>
                    <a:pt x="227229" y="127498"/>
                  </a:lnTo>
                  <a:lnTo>
                    <a:pt x="238601" y="119591"/>
                  </a:lnTo>
                  <a:lnTo>
                    <a:pt x="248518" y="109944"/>
                  </a:lnTo>
                  <a:lnTo>
                    <a:pt x="256378" y="98541"/>
                  </a:lnTo>
                  <a:lnTo>
                    <a:pt x="261582" y="85362"/>
                  </a:lnTo>
                  <a:lnTo>
                    <a:pt x="263529" y="70389"/>
                  </a:lnTo>
                  <a:lnTo>
                    <a:pt x="263531" y="69900"/>
                  </a:lnTo>
                  <a:lnTo>
                    <a:pt x="262324" y="57549"/>
                  </a:lnTo>
                  <a:lnTo>
                    <a:pt x="258780" y="46351"/>
                  </a:lnTo>
                  <a:lnTo>
                    <a:pt x="253010" y="36324"/>
                  </a:lnTo>
                  <a:lnTo>
                    <a:pt x="245131" y="27483"/>
                  </a:lnTo>
                  <a:lnTo>
                    <a:pt x="235255" y="19843"/>
                  </a:lnTo>
                  <a:lnTo>
                    <a:pt x="223496" y="13421"/>
                  </a:lnTo>
                  <a:lnTo>
                    <a:pt x="209968" y="8231"/>
                  </a:lnTo>
                  <a:lnTo>
                    <a:pt x="194784" y="4290"/>
                  </a:lnTo>
                  <a:lnTo>
                    <a:pt x="193440" y="75759"/>
                  </a:lnTo>
                  <a:lnTo>
                    <a:pt x="193554" y="79501"/>
                  </a:lnTo>
                  <a:lnTo>
                    <a:pt x="191147" y="91442"/>
                  </a:lnTo>
                  <a:lnTo>
                    <a:pt x="184840" y="101405"/>
                  </a:lnTo>
                  <a:lnTo>
                    <a:pt x="175028" y="109292"/>
                  </a:lnTo>
                  <a:lnTo>
                    <a:pt x="162103" y="115006"/>
                  </a:lnTo>
                  <a:lnTo>
                    <a:pt x="146460" y="118451"/>
                  </a:lnTo>
                  <a:lnTo>
                    <a:pt x="129559" y="119532"/>
                  </a:lnTo>
                  <a:lnTo>
                    <a:pt x="104400" y="119532"/>
                  </a:lnTo>
                  <a:lnTo>
                    <a:pt x="107537" y="107454"/>
                  </a:lnTo>
                  <a:lnTo>
                    <a:pt x="109352" y="1376"/>
                  </a:lnTo>
                  <a:lnTo>
                    <a:pt x="96601" y="2405"/>
                  </a:lnTo>
                  <a:lnTo>
                    <a:pt x="84122" y="3693"/>
                  </a:lnTo>
                  <a:lnTo>
                    <a:pt x="71958" y="5223"/>
                  </a:lnTo>
                  <a:lnTo>
                    <a:pt x="60151" y="6981"/>
                  </a:lnTo>
                  <a:lnTo>
                    <a:pt x="59734" y="7048"/>
                  </a:lnTo>
                  <a:lnTo>
                    <a:pt x="10293" y="226377"/>
                  </a:lnTo>
                  <a:lnTo>
                    <a:pt x="4422" y="246241"/>
                  </a:lnTo>
                  <a:lnTo>
                    <a:pt x="839" y="261005"/>
                  </a:lnTo>
                  <a:lnTo>
                    <a:pt x="0" y="271651"/>
                  </a:lnTo>
                  <a:lnTo>
                    <a:pt x="2354" y="279165"/>
                  </a:lnTo>
                  <a:close/>
                </a:path>
              </a:pathLst>
            </a:custGeom>
            <a:solidFill>
              <a:srgbClr val="FEB700"/>
            </a:solidFill>
          </xdr:spPr>
        </xdr:sp>
        <xdr:sp macro="" textlink="">
          <xdr:nvSpPr>
            <xdr:cNvPr id="6" name="Shape 8">
              <a:extLst>
                <a:ext uri="{FF2B5EF4-FFF2-40B4-BE49-F238E27FC236}">
                  <a16:creationId xmlns="" xmlns:a16="http://schemas.microsoft.com/office/drawing/2014/main" id="{00000000-0008-0000-0B00-000006000000}"/>
                </a:ext>
              </a:extLst>
            </xdr:cNvPr>
            <xdr:cNvSpPr/>
          </xdr:nvSpPr>
          <xdr:spPr>
            <a:xfrm>
              <a:off x="39613" y="348103"/>
              <a:ext cx="95114" cy="113015"/>
            </a:xfrm>
            <a:custGeom>
              <a:avLst/>
              <a:gdLst/>
              <a:ahLst/>
              <a:cxnLst/>
              <a:rect l="0" t="0" r="0" b="0"/>
              <a:pathLst>
                <a:path w="95114" h="113015">
                  <a:moveTo>
                    <a:pt x="3700" y="45167"/>
                  </a:moveTo>
                  <a:lnTo>
                    <a:pt x="0" y="53414"/>
                  </a:lnTo>
                  <a:lnTo>
                    <a:pt x="4902" y="56094"/>
                  </a:lnTo>
                  <a:lnTo>
                    <a:pt x="14287" y="60729"/>
                  </a:lnTo>
                  <a:lnTo>
                    <a:pt x="23094" y="65208"/>
                  </a:lnTo>
                  <a:lnTo>
                    <a:pt x="32611" y="70635"/>
                  </a:lnTo>
                  <a:lnTo>
                    <a:pt x="42688" y="77076"/>
                  </a:lnTo>
                  <a:lnTo>
                    <a:pt x="53176" y="84601"/>
                  </a:lnTo>
                  <a:lnTo>
                    <a:pt x="63927" y="93275"/>
                  </a:lnTo>
                  <a:lnTo>
                    <a:pt x="74791"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76" y="35787"/>
                  </a:lnTo>
                  <a:lnTo>
                    <a:pt x="3700" y="45167"/>
                  </a:lnTo>
                  <a:close/>
                </a:path>
              </a:pathLst>
            </a:custGeom>
            <a:solidFill>
              <a:srgbClr val="FEB700"/>
            </a:solidFill>
          </xdr:spPr>
        </xdr:sp>
        <xdr:sp macro="" textlink="">
          <xdr:nvSpPr>
            <xdr:cNvPr id="7" name="Shape 9">
              <a:extLst>
                <a:ext uri="{FF2B5EF4-FFF2-40B4-BE49-F238E27FC236}">
                  <a16:creationId xmlns="" xmlns:a16="http://schemas.microsoft.com/office/drawing/2014/main" id="{00000000-0008-0000-0B00-000007000000}"/>
                </a:ext>
              </a:extLst>
            </xdr:cNvPr>
            <xdr:cNvSpPr/>
          </xdr:nvSpPr>
          <xdr:spPr>
            <a:xfrm>
              <a:off x="6350" y="350537"/>
              <a:ext cx="212813" cy="256299"/>
            </a:xfrm>
            <a:custGeom>
              <a:avLst/>
              <a:gdLst/>
              <a:ahLst/>
              <a:cxnLst/>
              <a:rect l="0" t="0" r="0" b="0"/>
              <a:pathLst>
                <a:path w="212813" h="256299">
                  <a:moveTo>
                    <a:pt x="27593" y="247074"/>
                  </a:moveTo>
                  <a:lnTo>
                    <a:pt x="38006" y="252509"/>
                  </a:lnTo>
                  <a:lnTo>
                    <a:pt x="50778" y="256066"/>
                  </a:lnTo>
                  <a:lnTo>
                    <a:pt x="65684"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0" y="77568"/>
                  </a:lnTo>
                  <a:lnTo>
                    <a:pt x="192836" y="71673"/>
                  </a:lnTo>
                  <a:lnTo>
                    <a:pt x="184170" y="61743"/>
                  </a:lnTo>
                  <a:lnTo>
                    <a:pt x="172635" y="49668"/>
                  </a:lnTo>
                  <a:lnTo>
                    <a:pt x="159245" y="37337"/>
                  </a:lnTo>
                  <a:lnTo>
                    <a:pt x="156717" y="35116"/>
                  </a:lnTo>
                  <a:lnTo>
                    <a:pt x="144364" y="25120"/>
                  </a:lnTo>
                  <a:lnTo>
                    <a:pt x="132312" y="16481"/>
                  </a:lnTo>
                  <a:lnTo>
                    <a:pt x="121233" y="9328"/>
                  </a:lnTo>
                  <a:lnTo>
                    <a:pt x="111797" y="3791"/>
                  </a:lnTo>
                  <a:lnTo>
                    <a:pt x="104673" y="0"/>
                  </a:lnTo>
                  <a:lnTo>
                    <a:pt x="109269" y="3000"/>
                  </a:lnTo>
                  <a:lnTo>
                    <a:pt x="113676" y="7565"/>
                  </a:lnTo>
                  <a:lnTo>
                    <a:pt x="117755" y="13570"/>
                  </a:lnTo>
                  <a:lnTo>
                    <a:pt x="121364" y="20890"/>
                  </a:lnTo>
                  <a:lnTo>
                    <a:pt x="124361" y="29401"/>
                  </a:lnTo>
                  <a:lnTo>
                    <a:pt x="126607" y="38979"/>
                  </a:lnTo>
                  <a:lnTo>
                    <a:pt x="127958" y="49500"/>
                  </a:lnTo>
                  <a:lnTo>
                    <a:pt x="128275" y="60838"/>
                  </a:lnTo>
                  <a:lnTo>
                    <a:pt x="127416" y="72870"/>
                  </a:lnTo>
                  <a:lnTo>
                    <a:pt x="125241" y="85472"/>
                  </a:lnTo>
                  <a:lnTo>
                    <a:pt x="121607" y="98519"/>
                  </a:lnTo>
                  <a:lnTo>
                    <a:pt x="116374" y="111886"/>
                  </a:lnTo>
                  <a:lnTo>
                    <a:pt x="109400" y="125450"/>
                  </a:lnTo>
                  <a:lnTo>
                    <a:pt x="100545" y="139086"/>
                  </a:lnTo>
                  <a:lnTo>
                    <a:pt x="89667" y="152670"/>
                  </a:lnTo>
                  <a:lnTo>
                    <a:pt x="76626" y="166078"/>
                  </a:lnTo>
                  <a:lnTo>
                    <a:pt x="61280" y="179184"/>
                  </a:lnTo>
                  <a:lnTo>
                    <a:pt x="43487" y="191865"/>
                  </a:lnTo>
                  <a:lnTo>
                    <a:pt x="23108" y="203997"/>
                  </a:lnTo>
                  <a:lnTo>
                    <a:pt x="0" y="215455"/>
                  </a:lnTo>
                  <a:lnTo>
                    <a:pt x="3619" y="222478"/>
                  </a:lnTo>
                  <a:lnTo>
                    <a:pt x="5422" y="224510"/>
                  </a:lnTo>
                  <a:lnTo>
                    <a:pt x="12915" y="234162"/>
                  </a:lnTo>
                  <a:lnTo>
                    <a:pt x="14752" y="236348"/>
                  </a:lnTo>
                  <a:lnTo>
                    <a:pt x="19767" y="241205"/>
                  </a:lnTo>
                  <a:lnTo>
                    <a:pt x="27593" y="247074"/>
                  </a:lnTo>
                  <a:close/>
                </a:path>
              </a:pathLst>
            </a:custGeom>
            <a:solidFill>
              <a:srgbClr val="00D3FE"/>
            </a:solidFill>
          </xdr:spPr>
        </xdr:sp>
      </xdr:grpSp>
    </xdr:grpSp>
    <xdr:clientData/>
  </xdr:twoCellAnchor>
  <xdr:twoCellAnchor editAs="absolute">
    <xdr:from>
      <xdr:col>15</xdr:col>
      <xdr:colOff>588819</xdr:colOff>
      <xdr:row>0</xdr:row>
      <xdr:rowOff>0</xdr:rowOff>
    </xdr:from>
    <xdr:to>
      <xdr:col>16</xdr:col>
      <xdr:colOff>858955</xdr:colOff>
      <xdr:row>0</xdr:row>
      <xdr:rowOff>343859</xdr:rowOff>
    </xdr:to>
    <xdr:pic>
      <xdr:nvPicPr>
        <xdr:cNvPr id="12" name="Imagen 11">
          <a:extLst>
            <a:ext uri="{FF2B5EF4-FFF2-40B4-BE49-F238E27FC236}">
              <a16:creationId xmlns="" xmlns:a16="http://schemas.microsoft.com/office/drawing/2014/main" id="{00000000-0008-0000-0B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5719" y="0"/>
          <a:ext cx="1184536" cy="343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857250</xdr:colOff>
      <xdr:row>0</xdr:row>
      <xdr:rowOff>34636</xdr:rowOff>
    </xdr:from>
    <xdr:to>
      <xdr:col>13</xdr:col>
      <xdr:colOff>155864</xdr:colOff>
      <xdr:row>0</xdr:row>
      <xdr:rowOff>277091</xdr:rowOff>
    </xdr:to>
    <xdr:sp macro="" textlink="">
      <xdr:nvSpPr>
        <xdr:cNvPr id="13" name="Rectángulo 12">
          <a:hlinkClick xmlns:r="http://schemas.openxmlformats.org/officeDocument/2006/relationships" r:id="rId2"/>
          <a:extLst>
            <a:ext uri="{FF2B5EF4-FFF2-40B4-BE49-F238E27FC236}">
              <a16:creationId xmlns="" xmlns:a16="http://schemas.microsoft.com/office/drawing/2014/main" id="{00000000-0008-0000-0B00-00000D000000}"/>
            </a:ext>
          </a:extLst>
        </xdr:cNvPr>
        <xdr:cNvSpPr/>
      </xdr:nvSpPr>
      <xdr:spPr>
        <a:xfrm>
          <a:off x="6686550" y="34636"/>
          <a:ext cx="1089314" cy="242455"/>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Volver</a:t>
          </a:r>
        </a:p>
      </xdr:txBody>
    </xdr:sp>
    <xdr:clientData fPrintsWithSheet="0"/>
  </xdr:twoCellAnchor>
</xdr:wsDr>
</file>

<file path=xl/drawings/drawing19.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22B07D1D-DDD5-44B1-BDAA-BCE1B9FA65D1}"/>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69C27460-C66C-4253-9156-FA273407E768}"/>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DFDA3876-16A6-4689-890D-810857B3705A}"/>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8686984F-642E-4F4B-BB03-BEFEB62B06E8}"/>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0E817595-F589-4CA4-963C-25C71BAA61CE}"/>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302799A9-86A6-48C7-AC5F-9351792EDDD2}"/>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BC2C9629-4F29-4341-BB8D-2575E09CC7EF}"/>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B6005E11-D6C5-4461-9927-5ACAFE651881}"/>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625AF301-8132-4B85-8887-60DD9465EBD0}"/>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B378A197-28F6-43E3-B754-8310397C80F3}"/>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45</xdr:row>
      <xdr:rowOff>47625</xdr:rowOff>
    </xdr:from>
    <xdr:to>
      <xdr:col>13</xdr:col>
      <xdr:colOff>0</xdr:colOff>
      <xdr:row>45</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1BAF5E67-54DE-4D5B-A636-CBC0DC6ED8B1}"/>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45</xdr:row>
      <xdr:rowOff>47625</xdr:rowOff>
    </xdr:from>
    <xdr:to>
      <xdr:col>10</xdr:col>
      <xdr:colOff>209550</xdr:colOff>
      <xdr:row>45</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9005FCD3-8E4B-46ED-B521-9076F9172715}"/>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E9FA1178-E698-4D0D-ACC9-1B14C534E35B}"/>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4BDA914F-DEA2-4C7B-BECF-EB99373932CC}"/>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0C4FA095-DDC0-49F8-9657-A70ACBEDFD41}"/>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1676310E-4A8D-48C9-BD6A-F54C9C97670A}"/>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A85BBE4A-A0E2-41CC-9575-C74C6F259AA3}"/>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9AD90C0B-19E9-4ED0-BDD6-81339F72EFA9}"/>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E3204504-E1CC-4DCC-A653-390E2367DDF5}"/>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F85E4039-1223-44BF-9F8B-1AF0A1C31AC2}"/>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66</xdr:row>
      <xdr:rowOff>47625</xdr:rowOff>
    </xdr:from>
    <xdr:to>
      <xdr:col>13</xdr:col>
      <xdr:colOff>0</xdr:colOff>
      <xdr:row>66</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C41A5ED3-A43C-4419-B417-CBAF5E1CF96F}"/>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66</xdr:row>
      <xdr:rowOff>47625</xdr:rowOff>
    </xdr:from>
    <xdr:to>
      <xdr:col>10</xdr:col>
      <xdr:colOff>209550</xdr:colOff>
      <xdr:row>66</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18DFE57A-367A-4926-AAFB-1CD155CABF51}"/>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48</xdr:row>
      <xdr:rowOff>85725</xdr:rowOff>
    </xdr:from>
    <xdr:to>
      <xdr:col>12</xdr:col>
      <xdr:colOff>7207</xdr:colOff>
      <xdr:row>48</xdr:row>
      <xdr:rowOff>266775</xdr:rowOff>
    </xdr:to>
    <xdr:grpSp>
      <xdr:nvGrpSpPr>
        <xdr:cNvPr id="24" name="Grupo 23">
          <a:extLst>
            <a:ext uri="{FF2B5EF4-FFF2-40B4-BE49-F238E27FC236}">
              <a16:creationId xmlns="" xmlns:a16="http://schemas.microsoft.com/office/drawing/2014/main" id="{2F089FD1-8F4F-4177-92CE-98D8EB2C6235}"/>
            </a:ext>
          </a:extLst>
        </xdr:cNvPr>
        <xdr:cNvGrpSpPr/>
      </xdr:nvGrpSpPr>
      <xdr:grpSpPr>
        <a:xfrm>
          <a:off x="5086350" y="1804035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B19D58CE-67FA-4C7C-BC20-5A29F8229AF7}"/>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4D41472C-0CC9-41C5-9B03-303ADB215314}"/>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11771F07-51CB-4C9F-96ED-FE997F94DCEB}"/>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5994302B-15D7-4A66-AA8D-611EA11C4492}"/>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9E66E0F4-1F94-4678-A6FE-4F060FBCC9DF}"/>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6A1D1120-1B14-41A5-8188-235BF76509EC}"/>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AA783924-36F1-4780-9076-F2B5D74BFEEF}"/>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89</xdr:row>
      <xdr:rowOff>47625</xdr:rowOff>
    </xdr:from>
    <xdr:to>
      <xdr:col>13</xdr:col>
      <xdr:colOff>0</xdr:colOff>
      <xdr:row>89</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C067B34F-23EA-4CC2-8403-7855478B0F56}"/>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89</xdr:row>
      <xdr:rowOff>47625</xdr:rowOff>
    </xdr:from>
    <xdr:to>
      <xdr:col>10</xdr:col>
      <xdr:colOff>209550</xdr:colOff>
      <xdr:row>89</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875C5288-4FDB-4040-B731-907C19B3C864}"/>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69</xdr:row>
      <xdr:rowOff>85725</xdr:rowOff>
    </xdr:from>
    <xdr:to>
      <xdr:col>12</xdr:col>
      <xdr:colOff>7207</xdr:colOff>
      <xdr:row>69</xdr:row>
      <xdr:rowOff>266775</xdr:rowOff>
    </xdr:to>
    <xdr:grpSp>
      <xdr:nvGrpSpPr>
        <xdr:cNvPr id="34" name="Grupo 33">
          <a:extLst>
            <a:ext uri="{FF2B5EF4-FFF2-40B4-BE49-F238E27FC236}">
              <a16:creationId xmlns="" xmlns:a16="http://schemas.microsoft.com/office/drawing/2014/main" id="{387231ED-64AE-4BF0-993A-9E15A060935A}"/>
            </a:ext>
          </a:extLst>
        </xdr:cNvPr>
        <xdr:cNvGrpSpPr/>
      </xdr:nvGrpSpPr>
      <xdr:grpSpPr>
        <a:xfrm>
          <a:off x="5086350" y="2651760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4075FA5D-1330-4593-BF31-7E686C4DC01C}"/>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54A844A4-D02E-4CBF-88BA-21ADC8F3C0F4}"/>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D31FAC5F-E052-44C1-AEBD-9E66196FE6C1}"/>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547FCADC-5EF7-42A1-8B13-0D13E645CFD1}"/>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D98EA049-58B0-4EE7-AFBD-4F59C6889469}"/>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85957701-8587-428D-BFB8-CAE1F06C9DA6}"/>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C261F119-B601-4084-B1AC-DEAA3410B0D1}"/>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116</xdr:row>
      <xdr:rowOff>47625</xdr:rowOff>
    </xdr:from>
    <xdr:to>
      <xdr:col>13</xdr:col>
      <xdr:colOff>0</xdr:colOff>
      <xdr:row>116</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003F1DFA-2368-41A1-8AA0-641EB64FB06F}"/>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116</xdr:row>
      <xdr:rowOff>47625</xdr:rowOff>
    </xdr:from>
    <xdr:to>
      <xdr:col>10</xdr:col>
      <xdr:colOff>209550</xdr:colOff>
      <xdr:row>116</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BF44D5E9-F026-4F6B-9404-2EBEEF31FD68}"/>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92</xdr:row>
      <xdr:rowOff>95250</xdr:rowOff>
    </xdr:from>
    <xdr:to>
      <xdr:col>12</xdr:col>
      <xdr:colOff>5107</xdr:colOff>
      <xdr:row>92</xdr:row>
      <xdr:rowOff>276300</xdr:rowOff>
    </xdr:to>
    <xdr:grpSp>
      <xdr:nvGrpSpPr>
        <xdr:cNvPr id="44" name="Grupo 43">
          <a:extLst>
            <a:ext uri="{FF2B5EF4-FFF2-40B4-BE49-F238E27FC236}">
              <a16:creationId xmlns="" xmlns:a16="http://schemas.microsoft.com/office/drawing/2014/main" id="{7C15FB9D-C1A7-4864-92F5-DB1AAFADAEEB}"/>
            </a:ext>
          </a:extLst>
        </xdr:cNvPr>
        <xdr:cNvGrpSpPr/>
      </xdr:nvGrpSpPr>
      <xdr:grpSpPr>
        <a:xfrm>
          <a:off x="5076825" y="3555682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1358C98C-C055-48A0-BB09-FC56F3FB0BA5}"/>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552EDE75-C474-4F89-B35A-689A35B00B4A}"/>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780FD9CF-4845-4C91-BE99-4DD05D21A40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FF5E2BA8-026D-4F0E-A601-59E9A553B081}"/>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70B140D3-818C-42D6-9927-C4A240C0AEDD}"/>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B623A2D3-A6E4-423B-A201-E4338C52303F}"/>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01C3FC84-F000-4481-918B-5735B037D8FC}"/>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1009650</xdr:colOff>
      <xdr:row>20</xdr:row>
      <xdr:rowOff>76200</xdr:rowOff>
    </xdr:from>
    <xdr:to>
      <xdr:col>8</xdr:col>
      <xdr:colOff>123824</xdr:colOff>
      <xdr:row>20</xdr:row>
      <xdr:rowOff>342900</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5210175" y="3390900"/>
          <a:ext cx="923924"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9526</xdr:colOff>
      <xdr:row>17</xdr:row>
      <xdr:rowOff>14124</xdr:rowOff>
    </xdr:from>
    <xdr:to>
      <xdr:col>7</xdr:col>
      <xdr:colOff>1665526</xdr:colOff>
      <xdr:row>17</xdr:row>
      <xdr:rowOff>230124</xdr:rowOff>
    </xdr:to>
    <xdr:sp macro="" textlink="">
      <xdr:nvSpPr>
        <xdr:cNvPr id="3" name="Flecha: pentágono 30">
          <a:hlinkClick xmlns:r="http://schemas.openxmlformats.org/officeDocument/2006/relationships" r:id="rId2"/>
          <a:extLst>
            <a:ext uri="{FF2B5EF4-FFF2-40B4-BE49-F238E27FC236}">
              <a16:creationId xmlns="" xmlns:a16="http://schemas.microsoft.com/office/drawing/2014/main" id="{00000000-0008-0000-0100-000003000000}"/>
            </a:ext>
          </a:extLst>
        </xdr:cNvPr>
        <xdr:cNvSpPr/>
      </xdr:nvSpPr>
      <xdr:spPr>
        <a:xfrm>
          <a:off x="4213664" y="3022710"/>
          <a:ext cx="1656000" cy="21600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72000" bIns="36000" rtlCol="0" anchor="ctr" anchorCtr="0"/>
        <a:lstStyle/>
        <a:p>
          <a:pPr algn="ctr"/>
          <a:r>
            <a:rPr lang="es-MX" sz="1000" b="1">
              <a:solidFill>
                <a:schemeClr val="bg1"/>
              </a:solidFill>
              <a:latin typeface="Arial" panose="020B0604020202020204" pitchFamily="34" charset="0"/>
              <a:cs typeface="Arial" panose="020B0604020202020204" pitchFamily="34" charset="0"/>
            </a:rPr>
            <a:t>En</a:t>
          </a:r>
          <a:r>
            <a:rPr lang="es-MX" sz="1000" b="1" baseline="0">
              <a:solidFill>
                <a:schemeClr val="bg1"/>
              </a:solidFill>
              <a:latin typeface="Arial" panose="020B0604020202020204" pitchFamily="34" charset="0"/>
              <a:cs typeface="Arial" panose="020B0604020202020204" pitchFamily="34" charset="0"/>
            </a:rPr>
            <a:t> caso de si dar click</a:t>
          </a:r>
          <a:endParaRPr lang="es-MX" sz="10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8</xdr:col>
      <xdr:colOff>0</xdr:colOff>
      <xdr:row>0</xdr:row>
      <xdr:rowOff>95250</xdr:rowOff>
    </xdr:from>
    <xdr:to>
      <xdr:col>8</xdr:col>
      <xdr:colOff>0</xdr:colOff>
      <xdr:row>1</xdr:row>
      <xdr:rowOff>75224</xdr:rowOff>
    </xdr:to>
    <xdr:grpSp>
      <xdr:nvGrpSpPr>
        <xdr:cNvPr id="4" name="Grupo 3">
          <a:extLst>
            <a:ext uri="{FF2B5EF4-FFF2-40B4-BE49-F238E27FC236}">
              <a16:creationId xmlns="" xmlns:a16="http://schemas.microsoft.com/office/drawing/2014/main" id="{00000000-0008-0000-0100-000004000000}"/>
            </a:ext>
          </a:extLst>
        </xdr:cNvPr>
        <xdr:cNvGrpSpPr/>
      </xdr:nvGrpSpPr>
      <xdr:grpSpPr>
        <a:xfrm>
          <a:off x="6038850" y="95250"/>
          <a:ext cx="0" cy="332399"/>
          <a:chOff x="1524000" y="772404"/>
          <a:chExt cx="694729" cy="179999"/>
        </a:xfrm>
        <a:solidFill>
          <a:schemeClr val="bg1">
            <a:lumMod val="65000"/>
          </a:schemeClr>
        </a:solidFill>
      </xdr:grpSpPr>
      <xdr:cxnSp macro="">
        <xdr:nvCxnSpPr>
          <xdr:cNvPr id="5" name="Conector recto 4">
            <a:extLst>
              <a:ext uri="{FF2B5EF4-FFF2-40B4-BE49-F238E27FC236}">
                <a16:creationId xmlns="" xmlns:a16="http://schemas.microsoft.com/office/drawing/2014/main" id="{00000000-0008-0000-0100-000005000000}"/>
              </a:ext>
            </a:extLst>
          </xdr:cNvPr>
          <xdr:cNvCxnSpPr>
            <a:cxnSpLocks/>
            <a:stCxn id="7" idx="6"/>
          </xdr:cNvCxnSpPr>
        </xdr:nvCxnSpPr>
        <xdr:spPr>
          <a:xfrm>
            <a:off x="1703999" y="862404"/>
            <a:ext cx="432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6" name="Grupo 5">
            <a:extLst>
              <a:ext uri="{FF2B5EF4-FFF2-40B4-BE49-F238E27FC236}">
                <a16:creationId xmlns="" xmlns:a16="http://schemas.microsoft.com/office/drawing/2014/main" id="{00000000-0008-0000-0100-000006000000}"/>
              </a:ext>
            </a:extLst>
          </xdr:cNvPr>
          <xdr:cNvGrpSpPr/>
        </xdr:nvGrpSpPr>
        <xdr:grpSpPr>
          <a:xfrm>
            <a:off x="1524000" y="772404"/>
            <a:ext cx="694729" cy="179999"/>
            <a:chOff x="2486023" y="807931"/>
            <a:chExt cx="1447869" cy="217703"/>
          </a:xfrm>
          <a:grpFill/>
        </xdr:grpSpPr>
        <xdr:sp macro="" textlink="">
          <xdr:nvSpPr>
            <xdr:cNvPr id="7" name="Elipse 6">
              <a:extLst>
                <a:ext uri="{FF2B5EF4-FFF2-40B4-BE49-F238E27FC236}">
                  <a16:creationId xmlns="" xmlns:a16="http://schemas.microsoft.com/office/drawing/2014/main" id="{00000000-0008-0000-0100-000007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8" name="Elipse 7">
              <a:extLst>
                <a:ext uri="{FF2B5EF4-FFF2-40B4-BE49-F238E27FC236}">
                  <a16:creationId xmlns="" xmlns:a16="http://schemas.microsoft.com/office/drawing/2014/main" id="{00000000-0008-0000-0100-000008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00000000-0008-0000-0100-000009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7</xdr:col>
      <xdr:colOff>47625</xdr:colOff>
      <xdr:row>20</xdr:row>
      <xdr:rowOff>76200</xdr:rowOff>
    </xdr:from>
    <xdr:to>
      <xdr:col>7</xdr:col>
      <xdr:colOff>962024</xdr:colOff>
      <xdr:row>20</xdr:row>
      <xdr:rowOff>342900</xdr:rowOff>
    </xdr:to>
    <xdr:sp macro="" textlink="">
      <xdr:nvSpPr>
        <xdr:cNvPr id="17" name="Rectángulo 16">
          <a:hlinkClick xmlns:r="http://schemas.openxmlformats.org/officeDocument/2006/relationships" r:id="rId3"/>
          <a:extLst>
            <a:ext uri="{FF2B5EF4-FFF2-40B4-BE49-F238E27FC236}">
              <a16:creationId xmlns="" xmlns:a16="http://schemas.microsoft.com/office/drawing/2014/main" id="{00000000-0008-0000-0100-000011000000}"/>
            </a:ext>
          </a:extLst>
        </xdr:cNvPr>
        <xdr:cNvSpPr/>
      </xdr:nvSpPr>
      <xdr:spPr>
        <a:xfrm>
          <a:off x="4248150" y="3390900"/>
          <a:ext cx="914399"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7</xdr:col>
      <xdr:colOff>1508123</xdr:colOff>
      <xdr:row>16</xdr:row>
      <xdr:rowOff>38876</xdr:rowOff>
    </xdr:from>
    <xdr:to>
      <xdr:col>8</xdr:col>
      <xdr:colOff>7934</xdr:colOff>
      <xdr:row>18</xdr:row>
      <xdr:rowOff>31370</xdr:rowOff>
    </xdr:to>
    <xdr:grpSp>
      <xdr:nvGrpSpPr>
        <xdr:cNvPr id="31" name="Grupo 30">
          <a:extLst>
            <a:ext uri="{FF2B5EF4-FFF2-40B4-BE49-F238E27FC236}">
              <a16:creationId xmlns="" xmlns:a16="http://schemas.microsoft.com/office/drawing/2014/main" id="{4D88EF0F-199C-4F1A-90FF-54CA4ACB86C8}"/>
            </a:ext>
          </a:extLst>
        </xdr:cNvPr>
        <xdr:cNvGrpSpPr/>
      </xdr:nvGrpSpPr>
      <xdr:grpSpPr>
        <a:xfrm>
          <a:off x="5737223" y="3391676"/>
          <a:ext cx="309561" cy="344919"/>
          <a:chOff x="8884707" y="3005667"/>
          <a:chExt cx="320144" cy="230188"/>
        </a:xfrm>
        <a:solidFill>
          <a:schemeClr val="bg1"/>
        </a:solidFill>
      </xdr:grpSpPr>
      <xdr:sp macro="" textlink="">
        <xdr:nvSpPr>
          <xdr:cNvPr id="29" name="Triángulo rectángulo 28">
            <a:extLst>
              <a:ext uri="{FF2B5EF4-FFF2-40B4-BE49-F238E27FC236}">
                <a16:creationId xmlns="" xmlns:a16="http://schemas.microsoft.com/office/drawing/2014/main" id="{D598E349-DA2A-4B87-B4F8-913612CBEA4D}"/>
              </a:ext>
            </a:extLst>
          </xdr:cNvPr>
          <xdr:cNvSpPr/>
        </xdr:nvSpPr>
        <xdr:spPr>
          <a:xfrm flipH="1">
            <a:off x="8884707" y="3005667"/>
            <a:ext cx="317500" cy="230187"/>
          </a:xfrm>
          <a:prstGeom prst="rtTriangle">
            <a:avLst/>
          </a:prstGeom>
          <a:grp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Triángulo rectángulo 29">
            <a:extLst>
              <a:ext uri="{FF2B5EF4-FFF2-40B4-BE49-F238E27FC236}">
                <a16:creationId xmlns="" xmlns:a16="http://schemas.microsoft.com/office/drawing/2014/main" id="{759B69D4-F1F1-41DC-9CFA-17F3EE4CF2BC}"/>
              </a:ext>
            </a:extLst>
          </xdr:cNvPr>
          <xdr:cNvSpPr/>
        </xdr:nvSpPr>
        <xdr:spPr>
          <a:xfrm flipH="1" flipV="1">
            <a:off x="8887351" y="3005668"/>
            <a:ext cx="317500" cy="230187"/>
          </a:xfrm>
          <a:prstGeom prst="rtTriangle">
            <a:avLst/>
          </a:prstGeom>
          <a:grp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editAs="oneCell">
    <xdr:from>
      <xdr:col>7</xdr:col>
      <xdr:colOff>609600</xdr:colOff>
      <xdr:row>0</xdr:row>
      <xdr:rowOff>95250</xdr:rowOff>
    </xdr:from>
    <xdr:to>
      <xdr:col>8</xdr:col>
      <xdr:colOff>45307</xdr:colOff>
      <xdr:row>0</xdr:row>
      <xdr:rowOff>276300</xdr:rowOff>
    </xdr:to>
    <xdr:grpSp>
      <xdr:nvGrpSpPr>
        <xdr:cNvPr id="21" name="Grupo 20">
          <a:extLst>
            <a:ext uri="{FF2B5EF4-FFF2-40B4-BE49-F238E27FC236}">
              <a16:creationId xmlns="" xmlns:a16="http://schemas.microsoft.com/office/drawing/2014/main" id="{42DDAB91-B205-48E4-84CB-324BF2C4D98D}"/>
            </a:ext>
          </a:extLst>
        </xdr:cNvPr>
        <xdr:cNvGrpSpPr/>
      </xdr:nvGrpSpPr>
      <xdr:grpSpPr>
        <a:xfrm>
          <a:off x="4838700" y="95250"/>
          <a:ext cx="1245457" cy="181050"/>
          <a:chOff x="1523999" y="771354"/>
          <a:chExt cx="1245457" cy="181050"/>
        </a:xfrm>
        <a:solidFill>
          <a:schemeClr val="bg1">
            <a:lumMod val="65000"/>
          </a:schemeClr>
        </a:solidFill>
      </xdr:grpSpPr>
      <xdr:cxnSp macro="">
        <xdr:nvCxnSpPr>
          <xdr:cNvPr id="22" name="Conector recto 21">
            <a:extLst>
              <a:ext uri="{FF2B5EF4-FFF2-40B4-BE49-F238E27FC236}">
                <a16:creationId xmlns="" xmlns:a16="http://schemas.microsoft.com/office/drawing/2014/main" id="{49B897C6-F98A-4E19-BF8A-CD5088AF984C}"/>
              </a:ext>
            </a:extLst>
          </xdr:cNvPr>
          <xdr:cNvCxnSpPr>
            <a:stCxn id="24" idx="6"/>
            <a:endCxn id="28"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3" name="Grupo 22">
            <a:extLst>
              <a:ext uri="{FF2B5EF4-FFF2-40B4-BE49-F238E27FC236}">
                <a16:creationId xmlns="" xmlns:a16="http://schemas.microsoft.com/office/drawing/2014/main" id="{69152008-9B3A-4869-95F3-CB53DA993EA2}"/>
              </a:ext>
            </a:extLst>
          </xdr:cNvPr>
          <xdr:cNvGrpSpPr/>
        </xdr:nvGrpSpPr>
        <xdr:grpSpPr>
          <a:xfrm>
            <a:off x="1523999" y="771354"/>
            <a:ext cx="1245457" cy="181050"/>
            <a:chOff x="2486023" y="806660"/>
            <a:chExt cx="2595630" cy="218974"/>
          </a:xfrm>
          <a:grpFill/>
        </xdr:grpSpPr>
        <xdr:sp macro="" textlink="">
          <xdr:nvSpPr>
            <xdr:cNvPr id="24" name="Elipse 23">
              <a:extLst>
                <a:ext uri="{FF2B5EF4-FFF2-40B4-BE49-F238E27FC236}">
                  <a16:creationId xmlns="" xmlns:a16="http://schemas.microsoft.com/office/drawing/2014/main" id="{D4F15972-E42E-459D-B3CA-E951C2D0A1AD}"/>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5" name="Elipse 24">
              <a:extLst>
                <a:ext uri="{FF2B5EF4-FFF2-40B4-BE49-F238E27FC236}">
                  <a16:creationId xmlns="" xmlns:a16="http://schemas.microsoft.com/office/drawing/2014/main" id="{4C1CB1B9-3FF6-45EA-87EB-BB506F728A0D}"/>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6" name="Elipse 25">
              <a:extLst>
                <a:ext uri="{FF2B5EF4-FFF2-40B4-BE49-F238E27FC236}">
                  <a16:creationId xmlns="" xmlns:a16="http://schemas.microsoft.com/office/drawing/2014/main" id="{62C181F2-7654-4766-BFA4-A49974D504EA}"/>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7" name="Elipse 26">
              <a:extLst>
                <a:ext uri="{FF2B5EF4-FFF2-40B4-BE49-F238E27FC236}">
                  <a16:creationId xmlns="" xmlns:a16="http://schemas.microsoft.com/office/drawing/2014/main" id="{74AA680E-BB9E-41F7-9AA0-E67267098355}"/>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8" name="Elipse 27">
              <a:extLst>
                <a:ext uri="{FF2B5EF4-FFF2-40B4-BE49-F238E27FC236}">
                  <a16:creationId xmlns="" xmlns:a16="http://schemas.microsoft.com/office/drawing/2014/main" id="{08C5A6BD-BE0F-4CDE-87C2-B07F12A292AC}"/>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285750</xdr:colOff>
      <xdr:row>20</xdr:row>
      <xdr:rowOff>47625</xdr:rowOff>
    </xdr:from>
    <xdr:to>
      <xdr:col>12</xdr:col>
      <xdr:colOff>9525</xdr:colOff>
      <xdr:row>20</xdr:row>
      <xdr:rowOff>314325</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40ACB605-9805-4D21-83AE-643BEA9C68C2}"/>
            </a:ext>
          </a:extLst>
        </xdr:cNvPr>
        <xdr:cNvSpPr/>
      </xdr:nvSpPr>
      <xdr:spPr>
        <a:xfrm>
          <a:off x="5457825" y="33718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20</xdr:row>
      <xdr:rowOff>47625</xdr:rowOff>
    </xdr:from>
    <xdr:to>
      <xdr:col>9</xdr:col>
      <xdr:colOff>219075</xdr:colOff>
      <xdr:row>20</xdr:row>
      <xdr:rowOff>314325</xdr:rowOff>
    </xdr:to>
    <xdr:sp macro="" textlink="">
      <xdr:nvSpPr>
        <xdr:cNvPr id="3" name="Rectángulo 2">
          <a:hlinkClick xmlns:r="http://schemas.openxmlformats.org/officeDocument/2006/relationships" r:id="rId2"/>
          <a:extLst>
            <a:ext uri="{FF2B5EF4-FFF2-40B4-BE49-F238E27FC236}">
              <a16:creationId xmlns="" xmlns:a16="http://schemas.microsoft.com/office/drawing/2014/main" id="{FC831D86-16D6-4481-9128-3B3A5D74871A}"/>
            </a:ext>
          </a:extLst>
        </xdr:cNvPr>
        <xdr:cNvSpPr/>
      </xdr:nvSpPr>
      <xdr:spPr>
        <a:xfrm>
          <a:off x="4476750" y="33718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44</xdr:row>
      <xdr:rowOff>47625</xdr:rowOff>
    </xdr:from>
    <xdr:to>
      <xdr:col>12</xdr:col>
      <xdr:colOff>0</xdr:colOff>
      <xdr:row>44</xdr:row>
      <xdr:rowOff>314325</xdr:rowOff>
    </xdr:to>
    <xdr:sp macro="" textlink="">
      <xdr:nvSpPr>
        <xdr:cNvPr id="4" name="Rectángulo 3">
          <a:hlinkClick xmlns:r="http://schemas.openxmlformats.org/officeDocument/2006/relationships" r:id="rId3"/>
          <a:extLst>
            <a:ext uri="{FF2B5EF4-FFF2-40B4-BE49-F238E27FC236}">
              <a16:creationId xmlns="" xmlns:a16="http://schemas.microsoft.com/office/drawing/2014/main" id="{25CB7D12-ED75-4003-BD08-6E75BDCFF615}"/>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9</xdr:col>
      <xdr:colOff>209550</xdr:colOff>
      <xdr:row>44</xdr:row>
      <xdr:rowOff>314325</xdr:rowOff>
    </xdr:to>
    <xdr:sp macro="" textlink="">
      <xdr:nvSpPr>
        <xdr:cNvPr id="5" name="Rectángulo 4">
          <a:hlinkClick xmlns:r="http://schemas.openxmlformats.org/officeDocument/2006/relationships" r:id="rId4"/>
          <a:extLst>
            <a:ext uri="{FF2B5EF4-FFF2-40B4-BE49-F238E27FC236}">
              <a16:creationId xmlns="" xmlns:a16="http://schemas.microsoft.com/office/drawing/2014/main" id="{EE1FE373-77C2-423C-A526-B46CEE7FD70E}"/>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64</xdr:row>
      <xdr:rowOff>47625</xdr:rowOff>
    </xdr:from>
    <xdr:to>
      <xdr:col>12</xdr:col>
      <xdr:colOff>0</xdr:colOff>
      <xdr:row>64</xdr:row>
      <xdr:rowOff>314325</xdr:rowOff>
    </xdr:to>
    <xdr:sp macro="" textlink="">
      <xdr:nvSpPr>
        <xdr:cNvPr id="6" name="Rectángulo 5">
          <a:hlinkClick xmlns:r="http://schemas.openxmlformats.org/officeDocument/2006/relationships" r:id="rId5"/>
          <a:extLst>
            <a:ext uri="{FF2B5EF4-FFF2-40B4-BE49-F238E27FC236}">
              <a16:creationId xmlns="" xmlns:a16="http://schemas.microsoft.com/office/drawing/2014/main" id="{167538D7-9B59-4C6E-B120-CD0277F48EBE}"/>
            </a:ext>
          </a:extLst>
        </xdr:cNvPr>
        <xdr:cNvSpPr/>
      </xdr:nvSpPr>
      <xdr:spPr>
        <a:xfrm>
          <a:off x="5448300" y="2023110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64</xdr:row>
      <xdr:rowOff>47625</xdr:rowOff>
    </xdr:from>
    <xdr:to>
      <xdr:col>9</xdr:col>
      <xdr:colOff>209550</xdr:colOff>
      <xdr:row>64</xdr:row>
      <xdr:rowOff>314325</xdr:rowOff>
    </xdr:to>
    <xdr:sp macro="" textlink="">
      <xdr:nvSpPr>
        <xdr:cNvPr id="7" name="Rectángulo 6">
          <a:hlinkClick xmlns:r="http://schemas.openxmlformats.org/officeDocument/2006/relationships" r:id="rId1"/>
          <a:extLst>
            <a:ext uri="{FF2B5EF4-FFF2-40B4-BE49-F238E27FC236}">
              <a16:creationId xmlns="" xmlns:a16="http://schemas.microsoft.com/office/drawing/2014/main" id="{810BB994-585D-42A7-8CCC-F49DD955FCF1}"/>
            </a:ext>
          </a:extLst>
        </xdr:cNvPr>
        <xdr:cNvSpPr/>
      </xdr:nvSpPr>
      <xdr:spPr>
        <a:xfrm>
          <a:off x="4467225" y="2023110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85</xdr:row>
      <xdr:rowOff>47625</xdr:rowOff>
    </xdr:from>
    <xdr:to>
      <xdr:col>12</xdr:col>
      <xdr:colOff>0</xdr:colOff>
      <xdr:row>85</xdr:row>
      <xdr:rowOff>314325</xdr:rowOff>
    </xdr:to>
    <xdr:sp macro="" textlink="">
      <xdr:nvSpPr>
        <xdr:cNvPr id="8" name="Rectángulo 7">
          <a:hlinkClick xmlns:r="http://schemas.openxmlformats.org/officeDocument/2006/relationships" r:id="rId2"/>
          <a:extLst>
            <a:ext uri="{FF2B5EF4-FFF2-40B4-BE49-F238E27FC236}">
              <a16:creationId xmlns="" xmlns:a16="http://schemas.microsoft.com/office/drawing/2014/main" id="{3D288991-5039-4AB2-9056-8BCE913F2BFB}"/>
            </a:ext>
          </a:extLst>
        </xdr:cNvPr>
        <xdr:cNvSpPr/>
      </xdr:nvSpPr>
      <xdr:spPr>
        <a:xfrm>
          <a:off x="5448300" y="284416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85</xdr:row>
      <xdr:rowOff>47625</xdr:rowOff>
    </xdr:from>
    <xdr:to>
      <xdr:col>9</xdr:col>
      <xdr:colOff>209550</xdr:colOff>
      <xdr:row>85</xdr:row>
      <xdr:rowOff>314325</xdr:rowOff>
    </xdr:to>
    <xdr:sp macro="" textlink="">
      <xdr:nvSpPr>
        <xdr:cNvPr id="9" name="Rectángulo 8">
          <a:hlinkClick xmlns:r="http://schemas.openxmlformats.org/officeDocument/2006/relationships" r:id="rId6"/>
          <a:extLst>
            <a:ext uri="{FF2B5EF4-FFF2-40B4-BE49-F238E27FC236}">
              <a16:creationId xmlns="" xmlns:a16="http://schemas.microsoft.com/office/drawing/2014/main" id="{32C70D53-9850-4B1D-82B6-54A9B8E083CE}"/>
            </a:ext>
          </a:extLst>
        </xdr:cNvPr>
        <xdr:cNvSpPr/>
      </xdr:nvSpPr>
      <xdr:spPr>
        <a:xfrm>
          <a:off x="4467225" y="284416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5</xdr:col>
      <xdr:colOff>200025</xdr:colOff>
      <xdr:row>72</xdr:row>
      <xdr:rowOff>38100</xdr:rowOff>
    </xdr:from>
    <xdr:to>
      <xdr:col>7</xdr:col>
      <xdr:colOff>481875</xdr:colOff>
      <xdr:row>72</xdr:row>
      <xdr:rowOff>254100</xdr:rowOff>
    </xdr:to>
    <xdr:sp macro="" textlink="">
      <xdr:nvSpPr>
        <xdr:cNvPr id="10" name="Rectángulo: esquinas redondeadas 13">
          <a:hlinkClick xmlns:r="http://schemas.openxmlformats.org/officeDocument/2006/relationships" r:id="rId7"/>
          <a:extLst>
            <a:ext uri="{FF2B5EF4-FFF2-40B4-BE49-F238E27FC236}">
              <a16:creationId xmlns="" xmlns:a16="http://schemas.microsoft.com/office/drawing/2014/main" id="{9BB6D16D-D100-4E94-B394-68566CBB59E1}"/>
            </a:ext>
          </a:extLst>
        </xdr:cNvPr>
        <xdr:cNvSpPr/>
      </xdr:nvSpPr>
      <xdr:spPr>
        <a:xfrm>
          <a:off x="3562350" y="26879550"/>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xdr:from>
      <xdr:col>5</xdr:col>
      <xdr:colOff>200025</xdr:colOff>
      <xdr:row>74</xdr:row>
      <xdr:rowOff>38100</xdr:rowOff>
    </xdr:from>
    <xdr:to>
      <xdr:col>7</xdr:col>
      <xdr:colOff>481875</xdr:colOff>
      <xdr:row>74</xdr:row>
      <xdr:rowOff>254100</xdr:rowOff>
    </xdr:to>
    <xdr:sp macro="" textlink="">
      <xdr:nvSpPr>
        <xdr:cNvPr id="11" name="Rectángulo: esquinas redondeadas 13">
          <a:hlinkClick xmlns:r="http://schemas.openxmlformats.org/officeDocument/2006/relationships" r:id="rId8"/>
          <a:extLst>
            <a:ext uri="{FF2B5EF4-FFF2-40B4-BE49-F238E27FC236}">
              <a16:creationId xmlns="" xmlns:a16="http://schemas.microsoft.com/office/drawing/2014/main" id="{550F8693-12C8-4C47-9233-B703280264CE}"/>
            </a:ext>
          </a:extLst>
        </xdr:cNvPr>
        <xdr:cNvSpPr/>
      </xdr:nvSpPr>
      <xdr:spPr>
        <a:xfrm>
          <a:off x="3562350" y="27231975"/>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xdr:from>
      <xdr:col>5</xdr:col>
      <xdr:colOff>209550</xdr:colOff>
      <xdr:row>76</xdr:row>
      <xdr:rowOff>47625</xdr:rowOff>
    </xdr:from>
    <xdr:to>
      <xdr:col>7</xdr:col>
      <xdr:colOff>491400</xdr:colOff>
      <xdr:row>76</xdr:row>
      <xdr:rowOff>263625</xdr:rowOff>
    </xdr:to>
    <xdr:sp macro="" textlink="">
      <xdr:nvSpPr>
        <xdr:cNvPr id="12" name="Rectángulo: esquinas redondeadas 13">
          <a:hlinkClick xmlns:r="http://schemas.openxmlformats.org/officeDocument/2006/relationships" r:id="rId9"/>
          <a:extLst>
            <a:ext uri="{FF2B5EF4-FFF2-40B4-BE49-F238E27FC236}">
              <a16:creationId xmlns="" xmlns:a16="http://schemas.microsoft.com/office/drawing/2014/main" id="{0A0715A9-36AA-47BB-818A-563894561885}"/>
            </a:ext>
          </a:extLst>
        </xdr:cNvPr>
        <xdr:cNvSpPr/>
      </xdr:nvSpPr>
      <xdr:spPr>
        <a:xfrm>
          <a:off x="3571875" y="27593925"/>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editAs="oneCell">
    <xdr:from>
      <xdr:col>9</xdr:col>
      <xdr:colOff>133350</xdr:colOff>
      <xdr:row>0</xdr:row>
      <xdr:rowOff>95250</xdr:rowOff>
    </xdr:from>
    <xdr:to>
      <xdr:col>11</xdr:col>
      <xdr:colOff>36643</xdr:colOff>
      <xdr:row>0</xdr:row>
      <xdr:rowOff>275249</xdr:rowOff>
    </xdr:to>
    <xdr:grpSp>
      <xdr:nvGrpSpPr>
        <xdr:cNvPr id="13" name="Grupo 12">
          <a:extLst>
            <a:ext uri="{FF2B5EF4-FFF2-40B4-BE49-F238E27FC236}">
              <a16:creationId xmlns="" xmlns:a16="http://schemas.microsoft.com/office/drawing/2014/main" id="{85C51D91-0845-4AEE-9F48-3FC7CD302F6E}"/>
            </a:ext>
          </a:extLst>
        </xdr:cNvPr>
        <xdr:cNvGrpSpPr/>
      </xdr:nvGrpSpPr>
      <xdr:grpSpPr>
        <a:xfrm>
          <a:off x="5353050" y="95250"/>
          <a:ext cx="970093" cy="179999"/>
          <a:chOff x="1523999" y="772404"/>
          <a:chExt cx="970093" cy="179999"/>
        </a:xfrm>
        <a:solidFill>
          <a:schemeClr val="bg1">
            <a:lumMod val="65000"/>
          </a:schemeClr>
        </a:solidFill>
      </xdr:grpSpPr>
      <xdr:cxnSp macro="">
        <xdr:nvCxnSpPr>
          <xdr:cNvPr id="14" name="Conector recto 13">
            <a:extLst>
              <a:ext uri="{FF2B5EF4-FFF2-40B4-BE49-F238E27FC236}">
                <a16:creationId xmlns="" xmlns:a16="http://schemas.microsoft.com/office/drawing/2014/main" id="{1C7E9619-5315-493B-B59F-C4184E3ED359}"/>
              </a:ext>
            </a:extLst>
          </xdr:cNvPr>
          <xdr:cNvCxnSpPr>
            <a:cxnSpLocks/>
            <a:stCxn id="16"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5" name="Grupo 14">
            <a:extLst>
              <a:ext uri="{FF2B5EF4-FFF2-40B4-BE49-F238E27FC236}">
                <a16:creationId xmlns="" xmlns:a16="http://schemas.microsoft.com/office/drawing/2014/main" id="{A4EA5FCE-0B67-4139-88E3-7581B37AF121}"/>
              </a:ext>
            </a:extLst>
          </xdr:cNvPr>
          <xdr:cNvGrpSpPr/>
        </xdr:nvGrpSpPr>
        <xdr:grpSpPr>
          <a:xfrm>
            <a:off x="1523999" y="772404"/>
            <a:ext cx="970093" cy="179999"/>
            <a:chOff x="2486023" y="807931"/>
            <a:chExt cx="2021750" cy="217703"/>
          </a:xfrm>
          <a:grpFill/>
        </xdr:grpSpPr>
        <xdr:sp macro="" textlink="">
          <xdr:nvSpPr>
            <xdr:cNvPr id="16" name="Elipse 15">
              <a:extLst>
                <a:ext uri="{FF2B5EF4-FFF2-40B4-BE49-F238E27FC236}">
                  <a16:creationId xmlns="" xmlns:a16="http://schemas.microsoft.com/office/drawing/2014/main" id="{33CCE9BB-DB40-4B52-9721-8A89B7474BDD}"/>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7" name="Elipse 16">
              <a:extLst>
                <a:ext uri="{FF2B5EF4-FFF2-40B4-BE49-F238E27FC236}">
                  <a16:creationId xmlns="" xmlns:a16="http://schemas.microsoft.com/office/drawing/2014/main" id="{AF80542A-7455-4F83-95E8-FAB0E4DB7A83}"/>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8" name="Elipse 17">
              <a:extLst>
                <a:ext uri="{FF2B5EF4-FFF2-40B4-BE49-F238E27FC236}">
                  <a16:creationId xmlns="" xmlns:a16="http://schemas.microsoft.com/office/drawing/2014/main" id="{534273EA-7092-4806-B8F4-DCC59044867D}"/>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9" name="Elipse 18">
              <a:extLst>
                <a:ext uri="{FF2B5EF4-FFF2-40B4-BE49-F238E27FC236}">
                  <a16:creationId xmlns="" xmlns:a16="http://schemas.microsoft.com/office/drawing/2014/main" id="{2B9E5D96-D5B7-44F7-A474-5D01DA070D9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133350</xdr:colOff>
      <xdr:row>23</xdr:row>
      <xdr:rowOff>95250</xdr:rowOff>
    </xdr:from>
    <xdr:to>
      <xdr:col>11</xdr:col>
      <xdr:colOff>36643</xdr:colOff>
      <xdr:row>23</xdr:row>
      <xdr:rowOff>276300</xdr:rowOff>
    </xdr:to>
    <xdr:grpSp>
      <xdr:nvGrpSpPr>
        <xdr:cNvPr id="20" name="Grupo 19">
          <a:extLst>
            <a:ext uri="{FF2B5EF4-FFF2-40B4-BE49-F238E27FC236}">
              <a16:creationId xmlns="" xmlns:a16="http://schemas.microsoft.com/office/drawing/2014/main" id="{0D166DF6-6B4C-46A4-B4C4-15A0691A7FA8}"/>
            </a:ext>
          </a:extLst>
        </xdr:cNvPr>
        <xdr:cNvGrpSpPr/>
      </xdr:nvGrpSpPr>
      <xdr:grpSpPr>
        <a:xfrm>
          <a:off x="5353050" y="8772525"/>
          <a:ext cx="970093" cy="181050"/>
          <a:chOff x="1523999" y="771354"/>
          <a:chExt cx="970093" cy="181050"/>
        </a:xfrm>
        <a:solidFill>
          <a:schemeClr val="bg1">
            <a:lumMod val="65000"/>
          </a:schemeClr>
        </a:solidFill>
      </xdr:grpSpPr>
      <xdr:cxnSp macro="">
        <xdr:nvCxnSpPr>
          <xdr:cNvPr id="21" name="Conector recto 20">
            <a:extLst>
              <a:ext uri="{FF2B5EF4-FFF2-40B4-BE49-F238E27FC236}">
                <a16:creationId xmlns="" xmlns:a16="http://schemas.microsoft.com/office/drawing/2014/main" id="{0C97A1ED-2D86-4569-8F67-83E9FF8CBAAA}"/>
              </a:ext>
            </a:extLst>
          </xdr:cNvPr>
          <xdr:cNvCxnSpPr>
            <a:cxnSpLocks/>
            <a:stCxn id="23"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2" name="Grupo 21">
            <a:extLst>
              <a:ext uri="{FF2B5EF4-FFF2-40B4-BE49-F238E27FC236}">
                <a16:creationId xmlns="" xmlns:a16="http://schemas.microsoft.com/office/drawing/2014/main" id="{2FA3A670-A4A3-45C3-B0A2-4238BEB51DE8}"/>
              </a:ext>
            </a:extLst>
          </xdr:cNvPr>
          <xdr:cNvGrpSpPr/>
        </xdr:nvGrpSpPr>
        <xdr:grpSpPr>
          <a:xfrm>
            <a:off x="1523999" y="771354"/>
            <a:ext cx="970093" cy="181050"/>
            <a:chOff x="2486023" y="806660"/>
            <a:chExt cx="2021750" cy="218974"/>
          </a:xfrm>
          <a:grpFill/>
        </xdr:grpSpPr>
        <xdr:sp macro="" textlink="">
          <xdr:nvSpPr>
            <xdr:cNvPr id="23" name="Elipse 22">
              <a:extLst>
                <a:ext uri="{FF2B5EF4-FFF2-40B4-BE49-F238E27FC236}">
                  <a16:creationId xmlns="" xmlns:a16="http://schemas.microsoft.com/office/drawing/2014/main" id="{F31C7577-2EB0-4A13-93DD-EAAB5DA63B46}"/>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4" name="Elipse 23">
              <a:extLst>
                <a:ext uri="{FF2B5EF4-FFF2-40B4-BE49-F238E27FC236}">
                  <a16:creationId xmlns="" xmlns:a16="http://schemas.microsoft.com/office/drawing/2014/main" id="{BF6AA1C9-6F0C-4660-834E-AF6BBC54D196}"/>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5" name="Elipse 24">
              <a:extLst>
                <a:ext uri="{FF2B5EF4-FFF2-40B4-BE49-F238E27FC236}">
                  <a16:creationId xmlns="" xmlns:a16="http://schemas.microsoft.com/office/drawing/2014/main" id="{08517601-DB66-4A9D-99A9-DC30F49066EE}"/>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6" name="Elipse 25">
              <a:extLst>
                <a:ext uri="{FF2B5EF4-FFF2-40B4-BE49-F238E27FC236}">
                  <a16:creationId xmlns="" xmlns:a16="http://schemas.microsoft.com/office/drawing/2014/main" id="{C6B6067F-F026-4477-8E26-B4E1AD586301}"/>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142875</xdr:colOff>
      <xdr:row>47</xdr:row>
      <xdr:rowOff>95250</xdr:rowOff>
    </xdr:from>
    <xdr:to>
      <xdr:col>11</xdr:col>
      <xdr:colOff>46168</xdr:colOff>
      <xdr:row>47</xdr:row>
      <xdr:rowOff>276300</xdr:rowOff>
    </xdr:to>
    <xdr:grpSp>
      <xdr:nvGrpSpPr>
        <xdr:cNvPr id="27" name="Grupo 26">
          <a:extLst>
            <a:ext uri="{FF2B5EF4-FFF2-40B4-BE49-F238E27FC236}">
              <a16:creationId xmlns="" xmlns:a16="http://schemas.microsoft.com/office/drawing/2014/main" id="{E27AA807-77C9-4656-85DA-6EA99BAD3624}"/>
            </a:ext>
          </a:extLst>
        </xdr:cNvPr>
        <xdr:cNvGrpSpPr/>
      </xdr:nvGrpSpPr>
      <xdr:grpSpPr>
        <a:xfrm>
          <a:off x="5362575" y="17287875"/>
          <a:ext cx="970093" cy="181050"/>
          <a:chOff x="1523999" y="771354"/>
          <a:chExt cx="970093" cy="181050"/>
        </a:xfrm>
        <a:solidFill>
          <a:schemeClr val="bg1">
            <a:lumMod val="65000"/>
          </a:schemeClr>
        </a:solidFill>
      </xdr:grpSpPr>
      <xdr:cxnSp macro="">
        <xdr:nvCxnSpPr>
          <xdr:cNvPr id="28" name="Conector recto 27">
            <a:extLst>
              <a:ext uri="{FF2B5EF4-FFF2-40B4-BE49-F238E27FC236}">
                <a16:creationId xmlns="" xmlns:a16="http://schemas.microsoft.com/office/drawing/2014/main" id="{91627ECC-0964-4758-B886-749480E812CB}"/>
              </a:ext>
            </a:extLst>
          </xdr:cNvPr>
          <xdr:cNvCxnSpPr>
            <a:cxnSpLocks/>
            <a:stCxn id="30"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9" name="Grupo 28">
            <a:extLst>
              <a:ext uri="{FF2B5EF4-FFF2-40B4-BE49-F238E27FC236}">
                <a16:creationId xmlns="" xmlns:a16="http://schemas.microsoft.com/office/drawing/2014/main" id="{98982EF7-0C15-4D18-9103-0AA9ABE6EEB3}"/>
              </a:ext>
            </a:extLst>
          </xdr:cNvPr>
          <xdr:cNvGrpSpPr/>
        </xdr:nvGrpSpPr>
        <xdr:grpSpPr>
          <a:xfrm>
            <a:off x="1523999" y="771354"/>
            <a:ext cx="970093" cy="181050"/>
            <a:chOff x="2486023" y="806660"/>
            <a:chExt cx="2021750" cy="218974"/>
          </a:xfrm>
          <a:grpFill/>
        </xdr:grpSpPr>
        <xdr:sp macro="" textlink="">
          <xdr:nvSpPr>
            <xdr:cNvPr id="30" name="Elipse 29">
              <a:extLst>
                <a:ext uri="{FF2B5EF4-FFF2-40B4-BE49-F238E27FC236}">
                  <a16:creationId xmlns="" xmlns:a16="http://schemas.microsoft.com/office/drawing/2014/main" id="{3FED147D-FB00-41F7-B56E-DCB64759BADB}"/>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1" name="Elipse 30">
              <a:extLst>
                <a:ext uri="{FF2B5EF4-FFF2-40B4-BE49-F238E27FC236}">
                  <a16:creationId xmlns="" xmlns:a16="http://schemas.microsoft.com/office/drawing/2014/main" id="{950595C4-EE98-4ECF-8BE2-7446D206E72B}"/>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2" name="Elipse 31">
              <a:extLst>
                <a:ext uri="{FF2B5EF4-FFF2-40B4-BE49-F238E27FC236}">
                  <a16:creationId xmlns="" xmlns:a16="http://schemas.microsoft.com/office/drawing/2014/main" id="{4BE95B24-43BD-45A3-8739-020EF575F52F}"/>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3" name="Elipse 32">
              <a:extLst>
                <a:ext uri="{FF2B5EF4-FFF2-40B4-BE49-F238E27FC236}">
                  <a16:creationId xmlns="" xmlns:a16="http://schemas.microsoft.com/office/drawing/2014/main" id="{021C0987-A1C6-4CEA-BF55-B4C2632765F2}"/>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95250</xdr:colOff>
      <xdr:row>67</xdr:row>
      <xdr:rowOff>95250</xdr:rowOff>
    </xdr:from>
    <xdr:to>
      <xdr:col>11</xdr:col>
      <xdr:colOff>34542</xdr:colOff>
      <xdr:row>67</xdr:row>
      <xdr:rowOff>276300</xdr:rowOff>
    </xdr:to>
    <xdr:grpSp>
      <xdr:nvGrpSpPr>
        <xdr:cNvPr id="34" name="Grupo 33">
          <a:extLst>
            <a:ext uri="{FF2B5EF4-FFF2-40B4-BE49-F238E27FC236}">
              <a16:creationId xmlns="" xmlns:a16="http://schemas.microsoft.com/office/drawing/2014/main" id="{9792A860-3FD2-4405-BD32-3BB626D54989}"/>
            </a:ext>
          </a:extLst>
        </xdr:cNvPr>
        <xdr:cNvGrpSpPr/>
      </xdr:nvGrpSpPr>
      <xdr:grpSpPr>
        <a:xfrm>
          <a:off x="5314950" y="25860375"/>
          <a:ext cx="1006092" cy="181050"/>
          <a:chOff x="1523999" y="771354"/>
          <a:chExt cx="1006092"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FA49BE44-47E7-4EB3-AFAF-FE1C019151D9}"/>
              </a:ext>
            </a:extLst>
          </xdr:cNvPr>
          <xdr:cNvCxnSpPr>
            <a:cxnSpLocks/>
            <a:stCxn id="37"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58A15B8F-1B2E-43C8-AE55-BCFF4B50EA00}"/>
              </a:ext>
            </a:extLst>
          </xdr:cNvPr>
          <xdr:cNvGrpSpPr/>
        </xdr:nvGrpSpPr>
        <xdr:grpSpPr>
          <a:xfrm>
            <a:off x="1523999" y="771354"/>
            <a:ext cx="1006092" cy="181050"/>
            <a:chOff x="2486023" y="806660"/>
            <a:chExt cx="2096774" cy="218974"/>
          </a:xfrm>
          <a:grpFill/>
        </xdr:grpSpPr>
        <xdr:sp macro="" textlink="">
          <xdr:nvSpPr>
            <xdr:cNvPr id="37" name="Elipse 36">
              <a:extLst>
                <a:ext uri="{FF2B5EF4-FFF2-40B4-BE49-F238E27FC236}">
                  <a16:creationId xmlns="" xmlns:a16="http://schemas.microsoft.com/office/drawing/2014/main" id="{4206D6B0-5EF7-4379-B957-1065B6DF6332}"/>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72EC2DE0-AEA2-48D4-8A20-AB3045AB9C9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F99A9D3D-6A37-48B6-B024-5711FCD6DF65}"/>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FF1FE2B1-56C1-47F8-985A-3EF7741D5B57}"/>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grpSp>
    </xdr:grpSp>
    <xdr:clientData/>
  </xdr:twoCellAnchor>
</xdr:wsDr>
</file>

<file path=xl/drawings/drawing21.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C7C9C4D7-5C29-464D-87BB-C3547122667F}"/>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650FFB2F-3B69-492B-981E-0B8A6564A39D}"/>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71BC570F-37E3-4734-9B3A-39F848DAD1DB}"/>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784A8B77-679D-4192-91B5-3C545238E942}"/>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9DCE6F2C-200F-441C-A8BF-FB144E531EAC}"/>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3E0AC638-9145-4A0D-8C9B-6EDB0A913C7A}"/>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E96D86F5-DFBC-4B9F-B6F7-44D5A2048E8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71553903-BAD8-456E-A2BE-9B7C0E5BFD6B}"/>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4929E905-CDFF-4D7B-8FB1-913B73D31305}"/>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04B6BBB1-2ED0-46B8-81E8-BAF25D5674D9}"/>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AEA7B7F1-2286-4CB0-84DB-D9A4A3DBE72B}"/>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208ECBDE-EE5B-4814-8002-1E9D4E048B11}"/>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F4E033CD-D40F-44C1-9A2D-F9A5B1C7F4AF}"/>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44B22C57-821E-419B-AE37-FE9922ACABC6}"/>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B405EFA4-8C4E-482A-B53D-8D8A113EDB50}"/>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17AF0730-2412-4165-81D8-A93AA650B3EB}"/>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7CD0E4ED-6529-4610-BD4F-EA440FE81BA6}"/>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C5CB19A6-E766-46F3-8E91-DDE7BA7B59A5}"/>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CC038F8D-6DF1-421C-BA78-730FD1CDB7FE}"/>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52AD2E83-058F-42F7-A61D-570234C96D46}"/>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2AE6C46E-9E6D-4FF1-B77C-9190D116CAB5}"/>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27522ADC-E02C-49BE-B7CE-A7ACA6E32B4B}"/>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593FEC3D-4DA2-4778-8C4F-0C4D73FEB413}"/>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687C2E61-914B-48BD-8199-26F7F1AA4B68}"/>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DD5FEA5C-7EEF-4526-86B6-8DD711DAEB09}"/>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6E1C425F-F4F0-44F9-89C6-F29BA7B3F8B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08CF5937-5EDF-489D-9720-0AD4674B1419}"/>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3E69BE90-C78A-4357-862D-491A09F3CC0B}"/>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9E5B6B5F-BE31-4D5E-A921-C2A30FEBD9DB}"/>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3C53057F-497C-4636-98B7-A415AF615991}"/>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BF6133E3-3BCC-4F2E-888B-33807ABC4C3A}"/>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9C33447F-4B6D-48A1-9D96-5CF3E66BDDC7}"/>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A8E72147-2C33-48B4-B0FF-30226B991DE2}"/>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E5285A58-C6DF-4F9F-B4C6-1BB534D57540}"/>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7D629DD6-27DF-41F4-83D7-45E01C2F28B8}"/>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7902751B-CEBE-404E-8B70-565E939E85E6}"/>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22692C34-8C41-4525-AF5F-6CA315F51B4D}"/>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4256C33E-6BF3-4D3F-8B1D-948372D79F9F}"/>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F2FC8E43-63D9-4C2A-B1C6-338E46930972}"/>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E90A0F2C-B2B6-4316-8131-1C20984DA47E}"/>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4ABA8CEA-BF7B-4464-85D6-698CC821313F}"/>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C30C1E80-AB7F-4DCC-9120-410BF57679FB}"/>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A910068D-3A4C-4207-9D17-D41EDB252B82}"/>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C0F9CE62-DFEE-42D9-99FF-E1A2A2FEB59B}"/>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C934531A-EE19-4F55-83A4-90026A76B55A}"/>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0B693F25-5EEC-486D-9CD2-34274FDD08CB}"/>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840DB4B1-3680-45AB-BFE8-CC445DDF8E2A}"/>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01EAF218-1E49-40B5-98E0-649B5DB0A79B}"/>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85754851-D19F-4A88-86C6-6D8AD13105BF}"/>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5DF30D18-725C-48B2-8810-C5035CDDFCD0}"/>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22.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75B84455-AECE-4B55-A2BE-B9DF9D18FAFD}"/>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362179BB-5A85-4FCC-97A7-4C38CAE4398C}"/>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F1DD1147-56D5-4811-B53B-1C9B475346B6}"/>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DF692E71-B3E3-4719-8C56-FB7439F7B1B3}"/>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3F88ADC9-EB20-424A-97C5-5B525B90CD09}"/>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EF3AC661-13BE-4CBE-BBE9-FD28F7069D0B}"/>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681B440B-704E-41CA-809F-921FF1ADDA34}"/>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EFCEC7D9-93EF-4C88-9316-4E306F349083}"/>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6B605CAC-D88D-4150-B347-F51DA0A71A5B}"/>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6433F6BF-D9D0-4579-9909-8C653807CFF6}"/>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132BDA46-3E8A-4C0B-8372-821DA6AC0D69}"/>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7DE2D20B-D76D-4151-A862-8F1E9EED99E2}"/>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816CA48A-14D9-4B46-B462-FE2D2907CFC8}"/>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6A54D512-0A9D-42BA-9A90-89255E01A322}"/>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9C221C8C-98AA-4A50-89A0-DA403B50A47E}"/>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F64403E0-9C04-45EE-BA23-8BBF4BEB6CA1}"/>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6C385989-1410-4DAE-8593-168793D6A289}"/>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63607F71-E85F-4DED-B887-ABDCD454023E}"/>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729C8847-8BF6-49D5-9477-2A46F1454505}"/>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4FCCB310-6FE0-4305-8C72-8E77D8F8DF13}"/>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6B96F41F-F070-4C67-9761-20C8C58939C1}"/>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6D661506-80BA-4C07-9288-80A9D4A1F48B}"/>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A110AD95-2306-4A9F-B618-AB2D2BF474B8}"/>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A957845D-4D90-41AB-92B9-D32B1826A8EA}"/>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E9CE92B0-AFFE-488B-8F89-E441A8A34957}"/>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92804920-ABEC-4D6D-AA51-8CE40C09A70E}"/>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A1ADAB4C-5797-4B70-96BF-3D5334DFC389}"/>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A30FCA07-AEA9-4D4A-8CDF-BA9C960E29DD}"/>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0E9A0A63-DA52-47FD-9FC6-6B001822CDB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6644475B-1F83-4311-8E02-1A60A42C1C46}"/>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C1C6ADE0-A83C-4EF0-AD05-AB2EE48C2335}"/>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B030B549-0961-480E-98CD-C9C787CD0771}"/>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F6A269AD-824E-419E-BA75-B51EF256D618}"/>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0678B656-2EEB-47DE-998C-810645345566}"/>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DC6D2485-0043-4EF3-A601-5687BCA3BCA8}"/>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052F2CAC-3733-41D0-B11F-016453191BCF}"/>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AD48E765-AC0E-441E-B2D0-F1803D81F928}"/>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B917EAA6-72AB-4D7E-9FFB-F64C143CA45E}"/>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96F6E0F9-33C6-453E-8EBF-9C8F9ED9656A}"/>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71F3E21B-777F-4F3B-B29A-FAEFDAAD7B89}"/>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93E76A02-0D08-426D-8196-E24BA70BAB3B}"/>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696AA70F-7FB0-4ABB-A620-867245ED61DD}"/>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CFFA4CDB-63DB-4DCA-86AF-4BACF78757A5}"/>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A6FDDEF9-1E19-413B-91E4-4B2FC5EA58AD}"/>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556A3B6D-51CD-40BD-B5DB-6097DDEBD6B5}"/>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BFF2F5E3-549B-4458-9532-C74C30AA6B74}"/>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B443F37B-3587-4D63-95C6-AE0FBE9F21AD}"/>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A19DF940-F1AE-42CE-A7FE-EC998DA7B869}"/>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031F7A1B-AD3C-43CB-B151-0A2ABEE98A8D}"/>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0202E485-18ED-4B50-8638-62B0D882FBAA}"/>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23.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9213E818-9DE7-436A-8F8D-056442B6169A}"/>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C5E9AF45-6F0A-4801-8CCD-299D7E23C141}"/>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50D5B552-A6FB-477F-8FED-FD6D8CFE6E70}"/>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594D5CB5-7850-478E-AD65-7EE2CB05712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CA6BE6E2-4B8D-4B57-897D-5B09C78B8A3C}"/>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B5C05D97-90F2-4985-8923-32C509273C02}"/>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18DAFE09-82E5-4EA0-943B-D01A2A65A8F1}"/>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DFDCF2B1-03B2-49AE-B895-198A015EB80D}"/>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FABB5D43-E1B4-4FBD-B1CB-6012A79F70AA}"/>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D50430B9-E51C-443D-8150-BB84C61CEF7C}"/>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42EA0582-AFDA-4119-AFBB-6541E8FE4CAB}"/>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8CA3E38A-91B7-46FD-9A6A-4E66634F2D75}"/>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A6689E9F-DFE1-4F17-9927-8AEA1C591B5A}"/>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BA8D278A-5385-4706-BE39-5DD6E82E30A7}"/>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9211BF34-5FBB-4E00-A35C-B093AD93CD00}"/>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7B1C52CA-B9F7-4883-BB89-BE4C72B7332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35FB41C6-AD64-4283-B54E-FC35EF0E926F}"/>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4E598755-5D55-4F3E-A49B-361F0ADA1E77}"/>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8C886908-4051-44DE-A582-69CAF794BB64}"/>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D5C84ED1-A0C5-4CB5-A7D0-CAE563179FFB}"/>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4B5DE023-1D7F-4E6D-A5CE-CA686CC18297}"/>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95851C08-0BCB-4F30-B962-F8F40E003509}"/>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CCC9CFB3-0467-45A5-8B93-2C11F9AC6478}"/>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3C41F0C8-A7BD-4A34-A20F-41628AF25D57}"/>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CF56FBDC-1104-4B89-9F87-2CB7E63B0299}"/>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8ED7B176-C58B-404F-8026-60EA1E4B1654}"/>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EFA767FC-B722-4970-BBE8-48826E8A6DB9}"/>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D4A84F6D-72F1-410D-B474-BC27E4D58354}"/>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0740F62D-BC71-4427-BC88-DDF51B9D553A}"/>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F17226DF-C74F-45D5-A965-CF4DA1EA9A92}"/>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3F36C816-E575-4859-8C57-8A84DEAB67E5}"/>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0E12A422-A995-410B-A0FE-3F11C9B69728}"/>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ADC95FE3-5AFD-4DAA-BCE5-3F2AE5913E29}"/>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338259CE-CE0F-457E-8D1E-EF055B54987E}"/>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79AF03DA-F991-4525-949C-C35B02BC1726}"/>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9132CEFE-5725-42C2-B91D-948E6B724668}"/>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E0063D05-EAFC-4446-B118-9E5B2637A36D}"/>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8BEE7637-FD91-481C-8923-F9B2F369F1E9}"/>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070F3874-8B2D-4004-AF32-1168367BDB8B}"/>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A9620BEA-E4E7-4AF2-9DD1-FB21570EFD56}"/>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31744987-7010-4038-9327-9B38CF567EF9}"/>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56BB26EA-2905-4E71-A372-FDAAC62F306E}"/>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2C5EACD7-D8A9-4FE5-9BE8-B989FB8035D6}"/>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8EFAF0C5-A888-41ED-B06F-B8724B922FA2}"/>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09F85664-F70B-4463-911D-7527B533F291}"/>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A0CCB019-A3A0-42D0-8DAC-AC402C1B9E8E}"/>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B77C2B40-6B36-4C31-B4EB-9017DB664040}"/>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11A7F1A9-5730-474B-B57C-45B3D6D4DF36}"/>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DCCCF24C-8A11-4B3B-9780-20F4FFFEB521}"/>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D212A9DF-E141-456B-A3D3-BE7FB54ABC71}"/>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0</xdr:colOff>
      <xdr:row>0</xdr:row>
      <xdr:rowOff>28574</xdr:rowOff>
    </xdr:from>
    <xdr:to>
      <xdr:col>17</xdr:col>
      <xdr:colOff>0</xdr:colOff>
      <xdr:row>0</xdr:row>
      <xdr:rowOff>342899</xdr:rowOff>
    </xdr:to>
    <xdr:grpSp>
      <xdr:nvGrpSpPr>
        <xdr:cNvPr id="2" name="Grupo 1">
          <a:extLst>
            <a:ext uri="{FF2B5EF4-FFF2-40B4-BE49-F238E27FC236}">
              <a16:creationId xmlns="" xmlns:a16="http://schemas.microsoft.com/office/drawing/2014/main" id="{FD0CF0A9-4710-4128-B10B-C2B1359ECDDC}"/>
            </a:ext>
          </a:extLst>
        </xdr:cNvPr>
        <xdr:cNvGrpSpPr/>
      </xdr:nvGrpSpPr>
      <xdr:grpSpPr>
        <a:xfrm>
          <a:off x="11315700" y="28574"/>
          <a:ext cx="0" cy="314325"/>
          <a:chOff x="0" y="314325"/>
          <a:chExt cx="1227231" cy="321094"/>
        </a:xfrm>
      </xdr:grpSpPr>
      <xdr:grpSp>
        <xdr:nvGrpSpPr>
          <xdr:cNvPr id="3" name="Group 1">
            <a:extLst>
              <a:ext uri="{FF2B5EF4-FFF2-40B4-BE49-F238E27FC236}">
                <a16:creationId xmlns="" xmlns:a16="http://schemas.microsoft.com/office/drawing/2014/main" id="{0805FD53-3153-4058-98C3-922C3F24BCAF}"/>
              </a:ext>
            </a:extLst>
          </xdr:cNvPr>
          <xdr:cNvGrpSpPr/>
        </xdr:nvGrpSpPr>
        <xdr:grpSpPr>
          <a:xfrm>
            <a:off x="495300" y="314325"/>
            <a:ext cx="731931" cy="321094"/>
            <a:chOff x="0" y="0"/>
            <a:chExt cx="731931" cy="321094"/>
          </a:xfrm>
        </xdr:grpSpPr>
        <xdr:sp macro="" textlink="">
          <xdr:nvSpPr>
            <xdr:cNvPr id="8" name="Shape 2">
              <a:extLst>
                <a:ext uri="{FF2B5EF4-FFF2-40B4-BE49-F238E27FC236}">
                  <a16:creationId xmlns="" xmlns:a16="http://schemas.microsoft.com/office/drawing/2014/main" id="{D9805660-D0EF-46F1-B81E-9730ED76FAA7}"/>
                </a:ext>
              </a:extLst>
            </xdr:cNvPr>
            <xdr:cNvSpPr/>
          </xdr:nvSpPr>
          <xdr:spPr>
            <a:xfrm>
              <a:off x="243627" y="12506"/>
              <a:ext cx="269379" cy="299553"/>
            </a:xfrm>
            <a:custGeom>
              <a:avLst/>
              <a:gdLst/>
              <a:ahLst/>
              <a:cxnLst/>
              <a:rect l="0" t="0" r="0" b="0"/>
              <a:pathLst>
                <a:path w="269379" h="299553">
                  <a:moveTo>
                    <a:pt x="205486" y="88568"/>
                  </a:moveTo>
                  <a:lnTo>
                    <a:pt x="204175" y="101176"/>
                  </a:lnTo>
                  <a:lnTo>
                    <a:pt x="200256" y="113241"/>
                  </a:lnTo>
                  <a:lnTo>
                    <a:pt x="193749" y="124330"/>
                  </a:lnTo>
                  <a:lnTo>
                    <a:pt x="184673" y="134013"/>
                  </a:lnTo>
                  <a:lnTo>
                    <a:pt x="173047" y="141858"/>
                  </a:lnTo>
                  <a:lnTo>
                    <a:pt x="158893" y="147434"/>
                  </a:lnTo>
                  <a:lnTo>
                    <a:pt x="142228" y="150311"/>
                  </a:lnTo>
                  <a:lnTo>
                    <a:pt x="160792" y="198995"/>
                  </a:lnTo>
                  <a:lnTo>
                    <a:pt x="178259" y="194801"/>
                  </a:lnTo>
                  <a:lnTo>
                    <a:pt x="193988" y="189217"/>
                  </a:lnTo>
                  <a:lnTo>
                    <a:pt x="208039" y="182408"/>
                  </a:lnTo>
                  <a:lnTo>
                    <a:pt x="220472" y="174541"/>
                  </a:lnTo>
                  <a:lnTo>
                    <a:pt x="231346" y="165783"/>
                  </a:lnTo>
                  <a:lnTo>
                    <a:pt x="240721" y="156297"/>
                  </a:lnTo>
                  <a:lnTo>
                    <a:pt x="248657" y="146252"/>
                  </a:lnTo>
                  <a:lnTo>
                    <a:pt x="255213" y="135813"/>
                  </a:lnTo>
                  <a:lnTo>
                    <a:pt x="260448" y="125145"/>
                  </a:lnTo>
                  <a:lnTo>
                    <a:pt x="264423" y="114414"/>
                  </a:lnTo>
                  <a:lnTo>
                    <a:pt x="267196" y="103788"/>
                  </a:lnTo>
                  <a:lnTo>
                    <a:pt x="268828" y="93431"/>
                  </a:lnTo>
                  <a:lnTo>
                    <a:pt x="269379" y="83509"/>
                  </a:lnTo>
                  <a:lnTo>
                    <a:pt x="269379" y="83234"/>
                  </a:lnTo>
                  <a:lnTo>
                    <a:pt x="268510" y="69754"/>
                  </a:lnTo>
                  <a:lnTo>
                    <a:pt x="265885" y="57365"/>
                  </a:lnTo>
                  <a:lnTo>
                    <a:pt x="261476" y="46097"/>
                  </a:lnTo>
                  <a:lnTo>
                    <a:pt x="255254" y="35982"/>
                  </a:lnTo>
                  <a:lnTo>
                    <a:pt x="247193" y="27051"/>
                  </a:lnTo>
                  <a:lnTo>
                    <a:pt x="237264" y="19336"/>
                  </a:lnTo>
                  <a:lnTo>
                    <a:pt x="225440" y="12867"/>
                  </a:lnTo>
                  <a:lnTo>
                    <a:pt x="211693" y="7676"/>
                  </a:lnTo>
                  <a:lnTo>
                    <a:pt x="195995" y="3795"/>
                  </a:lnTo>
                  <a:lnTo>
                    <a:pt x="178319" y="1255"/>
                  </a:lnTo>
                  <a:lnTo>
                    <a:pt x="158636" y="87"/>
                  </a:lnTo>
                  <a:lnTo>
                    <a:pt x="138945" y="0"/>
                  </a:lnTo>
                  <a:lnTo>
                    <a:pt x="125574" y="238"/>
                  </a:lnTo>
                  <a:lnTo>
                    <a:pt x="112648" y="786"/>
                  </a:lnTo>
                  <a:lnTo>
                    <a:pt x="100114" y="1706"/>
                  </a:lnTo>
                  <a:lnTo>
                    <a:pt x="87917" y="3059"/>
                  </a:lnTo>
                  <a:lnTo>
                    <a:pt x="76002" y="4905"/>
                  </a:lnTo>
                  <a:lnTo>
                    <a:pt x="64947" y="7161"/>
                  </a:lnTo>
                  <a:lnTo>
                    <a:pt x="0" y="299553"/>
                  </a:lnTo>
                  <a:lnTo>
                    <a:pt x="40957" y="299553"/>
                  </a:lnTo>
                  <a:lnTo>
                    <a:pt x="50304" y="298422"/>
                  </a:lnTo>
                  <a:lnTo>
                    <a:pt x="61046" y="293625"/>
                  </a:lnTo>
                  <a:lnTo>
                    <a:pt x="71037" y="283056"/>
                  </a:lnTo>
                  <a:lnTo>
                    <a:pt x="77965" y="265377"/>
                  </a:lnTo>
                  <a:lnTo>
                    <a:pt x="81364" y="250151"/>
                  </a:lnTo>
                  <a:lnTo>
                    <a:pt x="85032" y="233665"/>
                  </a:lnTo>
                  <a:lnTo>
                    <a:pt x="88433" y="218352"/>
                  </a:lnTo>
                  <a:lnTo>
                    <a:pt x="91030" y="206646"/>
                  </a:lnTo>
                  <a:lnTo>
                    <a:pt x="92285" y="200980"/>
                  </a:lnTo>
                  <a:lnTo>
                    <a:pt x="92329" y="200785"/>
                  </a:lnTo>
                  <a:lnTo>
                    <a:pt x="103395" y="201731"/>
                  </a:lnTo>
                  <a:lnTo>
                    <a:pt x="117154" y="202515"/>
                  </a:lnTo>
                  <a:lnTo>
                    <a:pt x="120408" y="202550"/>
                  </a:lnTo>
                  <a:lnTo>
                    <a:pt x="126707" y="150404"/>
                  </a:lnTo>
                  <a:lnTo>
                    <a:pt x="112466" y="144294"/>
                  </a:lnTo>
                  <a:lnTo>
                    <a:pt x="111311" y="134860"/>
                  </a:lnTo>
                  <a:lnTo>
                    <a:pt x="111747" y="133068"/>
                  </a:lnTo>
                  <a:lnTo>
                    <a:pt x="129806" y="51560"/>
                  </a:lnTo>
                  <a:lnTo>
                    <a:pt x="139741" y="50609"/>
                  </a:lnTo>
                  <a:lnTo>
                    <a:pt x="154084" y="50123"/>
                  </a:lnTo>
                  <a:lnTo>
                    <a:pt x="158457" y="50099"/>
                  </a:lnTo>
                  <a:lnTo>
                    <a:pt x="173842" y="51237"/>
                  </a:lnTo>
                  <a:lnTo>
                    <a:pt x="187155" y="55223"/>
                  </a:lnTo>
                  <a:lnTo>
                    <a:pt x="197465" y="62921"/>
                  </a:lnTo>
                  <a:lnTo>
                    <a:pt x="203841" y="75191"/>
                  </a:lnTo>
                  <a:lnTo>
                    <a:pt x="205486" y="88568"/>
                  </a:lnTo>
                  <a:close/>
                </a:path>
                <a:path w="269379" h="299553">
                  <a:moveTo>
                    <a:pt x="141529" y="201634"/>
                  </a:moveTo>
                  <a:lnTo>
                    <a:pt x="160792" y="198995"/>
                  </a:lnTo>
                  <a:lnTo>
                    <a:pt x="142228" y="150311"/>
                  </a:lnTo>
                  <a:lnTo>
                    <a:pt x="135140" y="150607"/>
                  </a:lnTo>
                  <a:lnTo>
                    <a:pt x="126707" y="150404"/>
                  </a:lnTo>
                  <a:lnTo>
                    <a:pt x="120408" y="202550"/>
                  </a:lnTo>
                  <a:lnTo>
                    <a:pt x="141529" y="201634"/>
                  </a:lnTo>
                  <a:close/>
                </a:path>
              </a:pathLst>
            </a:custGeom>
            <a:solidFill>
              <a:srgbClr val="FEB700"/>
            </a:solidFill>
          </xdr:spPr>
        </xdr:sp>
        <xdr:sp macro="" textlink="">
          <xdr:nvSpPr>
            <xdr:cNvPr id="9" name="Shape 3">
              <a:extLst>
                <a:ext uri="{FF2B5EF4-FFF2-40B4-BE49-F238E27FC236}">
                  <a16:creationId xmlns="" xmlns:a16="http://schemas.microsoft.com/office/drawing/2014/main" id="{2D8AD667-276E-4A17-8513-23B5ACE4A398}"/>
                </a:ext>
              </a:extLst>
            </xdr:cNvPr>
            <xdr:cNvSpPr/>
          </xdr:nvSpPr>
          <xdr:spPr>
            <a:xfrm>
              <a:off x="6350" y="6350"/>
              <a:ext cx="256869" cy="308394"/>
            </a:xfrm>
            <a:custGeom>
              <a:avLst/>
              <a:gdLst/>
              <a:ahLst/>
              <a:cxnLst/>
              <a:rect l="0" t="0" r="0" b="0"/>
              <a:pathLst>
                <a:path w="256869" h="308394">
                  <a:moveTo>
                    <a:pt x="87221" y="222665"/>
                  </a:moveTo>
                  <a:lnTo>
                    <a:pt x="81023" y="210486"/>
                  </a:lnTo>
                  <a:lnTo>
                    <a:pt x="76994" y="196535"/>
                  </a:lnTo>
                  <a:lnTo>
                    <a:pt x="75216" y="180949"/>
                  </a:lnTo>
                  <a:lnTo>
                    <a:pt x="75133" y="176529"/>
                  </a:lnTo>
                  <a:lnTo>
                    <a:pt x="75750" y="164513"/>
                  </a:lnTo>
                  <a:lnTo>
                    <a:pt x="77622" y="151870"/>
                  </a:lnTo>
                  <a:lnTo>
                    <a:pt x="80777" y="138904"/>
                  </a:lnTo>
                  <a:lnTo>
                    <a:pt x="85244" y="125922"/>
                  </a:lnTo>
                  <a:lnTo>
                    <a:pt x="91051" y="113227"/>
                  </a:lnTo>
                  <a:lnTo>
                    <a:pt x="98227" y="101124"/>
                  </a:lnTo>
                  <a:lnTo>
                    <a:pt x="106801" y="89918"/>
                  </a:lnTo>
                  <a:lnTo>
                    <a:pt x="116802" y="79915"/>
                  </a:lnTo>
                  <a:lnTo>
                    <a:pt x="128258" y="71417"/>
                  </a:lnTo>
                  <a:lnTo>
                    <a:pt x="141199" y="64732"/>
                  </a:lnTo>
                  <a:lnTo>
                    <a:pt x="155652" y="60162"/>
                  </a:lnTo>
                  <a:lnTo>
                    <a:pt x="171647" y="58013"/>
                  </a:lnTo>
                  <a:lnTo>
                    <a:pt x="176784" y="57886"/>
                  </a:lnTo>
                  <a:lnTo>
                    <a:pt x="187445" y="58348"/>
                  </a:lnTo>
                  <a:lnTo>
                    <a:pt x="199832" y="59883"/>
                  </a:lnTo>
                  <a:lnTo>
                    <a:pt x="213071" y="62715"/>
                  </a:lnTo>
                  <a:lnTo>
                    <a:pt x="226290" y="67067"/>
                  </a:lnTo>
                  <a:lnTo>
                    <a:pt x="238613" y="73163"/>
                  </a:lnTo>
                  <a:lnTo>
                    <a:pt x="247548" y="79717"/>
                  </a:lnTo>
                  <a:lnTo>
                    <a:pt x="252899" y="61460"/>
                  </a:lnTo>
                  <a:lnTo>
                    <a:pt x="255288" y="52377"/>
                  </a:lnTo>
                  <a:lnTo>
                    <a:pt x="256755" y="45440"/>
                  </a:lnTo>
                  <a:lnTo>
                    <a:pt x="256869" y="37052"/>
                  </a:lnTo>
                  <a:lnTo>
                    <a:pt x="252914" y="27445"/>
                  </a:lnTo>
                  <a:lnTo>
                    <a:pt x="242947" y="17847"/>
                  </a:lnTo>
                  <a:lnTo>
                    <a:pt x="225025" y="9486"/>
                  </a:lnTo>
                  <a:lnTo>
                    <a:pt x="224751" y="9397"/>
                  </a:lnTo>
                  <a:lnTo>
                    <a:pt x="212247" y="5681"/>
                  </a:lnTo>
                  <a:lnTo>
                    <a:pt x="200310" y="2904"/>
                  </a:lnTo>
                  <a:lnTo>
                    <a:pt x="188250" y="1056"/>
                  </a:lnTo>
                  <a:lnTo>
                    <a:pt x="175377" y="125"/>
                  </a:lnTo>
                  <a:lnTo>
                    <a:pt x="168021" y="0"/>
                  </a:lnTo>
                  <a:lnTo>
                    <a:pt x="151341" y="711"/>
                  </a:lnTo>
                  <a:lnTo>
                    <a:pt x="135515" y="2794"/>
                  </a:lnTo>
                  <a:lnTo>
                    <a:pt x="120544" y="6174"/>
                  </a:lnTo>
                  <a:lnTo>
                    <a:pt x="106433" y="10774"/>
                  </a:lnTo>
                  <a:lnTo>
                    <a:pt x="93184" y="16519"/>
                  </a:lnTo>
                  <a:lnTo>
                    <a:pt x="80801" y="23333"/>
                  </a:lnTo>
                  <a:lnTo>
                    <a:pt x="69286" y="31141"/>
                  </a:lnTo>
                  <a:lnTo>
                    <a:pt x="58644" y="39865"/>
                  </a:lnTo>
                  <a:lnTo>
                    <a:pt x="48878" y="49432"/>
                  </a:lnTo>
                  <a:lnTo>
                    <a:pt x="39990" y="59764"/>
                  </a:lnTo>
                  <a:lnTo>
                    <a:pt x="31984" y="70787"/>
                  </a:lnTo>
                  <a:lnTo>
                    <a:pt x="24863" y="82423"/>
                  </a:lnTo>
                  <a:lnTo>
                    <a:pt x="18631" y="94599"/>
                  </a:lnTo>
                  <a:lnTo>
                    <a:pt x="13291" y="107237"/>
                  </a:lnTo>
                  <a:lnTo>
                    <a:pt x="8845" y="120262"/>
                  </a:lnTo>
                  <a:lnTo>
                    <a:pt x="5298" y="133599"/>
                  </a:lnTo>
                  <a:lnTo>
                    <a:pt x="2652" y="147171"/>
                  </a:lnTo>
                  <a:lnTo>
                    <a:pt x="911" y="160903"/>
                  </a:lnTo>
                  <a:lnTo>
                    <a:pt x="78" y="174718"/>
                  </a:lnTo>
                  <a:lnTo>
                    <a:pt x="0" y="180454"/>
                  </a:lnTo>
                  <a:lnTo>
                    <a:pt x="912" y="199553"/>
                  </a:lnTo>
                  <a:lnTo>
                    <a:pt x="3565" y="216867"/>
                  </a:lnTo>
                  <a:lnTo>
                    <a:pt x="7831" y="232458"/>
                  </a:lnTo>
                  <a:lnTo>
                    <a:pt x="13584" y="246389"/>
                  </a:lnTo>
                  <a:lnTo>
                    <a:pt x="20696" y="258724"/>
                  </a:lnTo>
                  <a:lnTo>
                    <a:pt x="29041" y="269526"/>
                  </a:lnTo>
                  <a:lnTo>
                    <a:pt x="38491" y="278858"/>
                  </a:lnTo>
                  <a:lnTo>
                    <a:pt x="48920" y="286784"/>
                  </a:lnTo>
                  <a:lnTo>
                    <a:pt x="60200" y="293366"/>
                  </a:lnTo>
                  <a:lnTo>
                    <a:pt x="72205" y="298668"/>
                  </a:lnTo>
                  <a:lnTo>
                    <a:pt x="84808" y="302754"/>
                  </a:lnTo>
                  <a:lnTo>
                    <a:pt x="97881" y="305685"/>
                  </a:lnTo>
                  <a:lnTo>
                    <a:pt x="111299" y="307526"/>
                  </a:lnTo>
                  <a:lnTo>
                    <a:pt x="124933" y="308340"/>
                  </a:lnTo>
                  <a:lnTo>
                    <a:pt x="129552" y="308394"/>
                  </a:lnTo>
                  <a:lnTo>
                    <a:pt x="144827" y="307978"/>
                  </a:lnTo>
                  <a:lnTo>
                    <a:pt x="158032" y="306703"/>
                  </a:lnTo>
                  <a:lnTo>
                    <a:pt x="169715" y="304528"/>
                  </a:lnTo>
                  <a:lnTo>
                    <a:pt x="180421" y="301413"/>
                  </a:lnTo>
                  <a:lnTo>
                    <a:pt x="183349" y="300354"/>
                  </a:lnTo>
                  <a:lnTo>
                    <a:pt x="198865" y="289347"/>
                  </a:lnTo>
                  <a:lnTo>
                    <a:pt x="204152" y="279151"/>
                  </a:lnTo>
                  <a:lnTo>
                    <a:pt x="204520" y="277710"/>
                  </a:lnTo>
                  <a:lnTo>
                    <a:pt x="215455" y="228574"/>
                  </a:lnTo>
                  <a:lnTo>
                    <a:pt x="201252" y="237912"/>
                  </a:lnTo>
                  <a:lnTo>
                    <a:pt x="188227" y="244457"/>
                  </a:lnTo>
                  <a:lnTo>
                    <a:pt x="176198" y="248683"/>
                  </a:lnTo>
                  <a:lnTo>
                    <a:pt x="164980" y="251062"/>
                  </a:lnTo>
                  <a:lnTo>
                    <a:pt x="154389" y="252068"/>
                  </a:lnTo>
                  <a:lnTo>
                    <a:pt x="147904" y="252209"/>
                  </a:lnTo>
                  <a:lnTo>
                    <a:pt x="132079" y="250936"/>
                  </a:lnTo>
                  <a:lnTo>
                    <a:pt x="118017" y="247209"/>
                  </a:lnTo>
                  <a:lnTo>
                    <a:pt x="105799" y="241163"/>
                  </a:lnTo>
                  <a:lnTo>
                    <a:pt x="95507" y="232937"/>
                  </a:lnTo>
                  <a:lnTo>
                    <a:pt x="87221" y="222665"/>
                  </a:lnTo>
                  <a:close/>
                </a:path>
              </a:pathLst>
            </a:custGeom>
            <a:solidFill>
              <a:srgbClr val="FEB700"/>
            </a:solidFill>
          </xdr:spPr>
        </xdr:sp>
        <xdr:sp macro="" textlink="">
          <xdr:nvSpPr>
            <xdr:cNvPr id="10" name="Shape 4">
              <a:extLst>
                <a:ext uri="{FF2B5EF4-FFF2-40B4-BE49-F238E27FC236}">
                  <a16:creationId xmlns="" xmlns:a16="http://schemas.microsoft.com/office/drawing/2014/main" id="{2E332AEE-5A75-47CF-B703-558A35B32CD0}"/>
                </a:ext>
              </a:extLst>
            </xdr:cNvPr>
            <xdr:cNvSpPr/>
          </xdr:nvSpPr>
          <xdr:spPr>
            <a:xfrm>
              <a:off x="546031" y="31665"/>
              <a:ext cx="95114" cy="113015"/>
            </a:xfrm>
            <a:custGeom>
              <a:avLst/>
              <a:gdLst/>
              <a:ahLst/>
              <a:cxnLst/>
              <a:rect l="0" t="0" r="0" b="0"/>
              <a:pathLst>
                <a:path w="95114" h="113015">
                  <a:moveTo>
                    <a:pt x="3713" y="45167"/>
                  </a:moveTo>
                  <a:lnTo>
                    <a:pt x="0" y="53414"/>
                  </a:lnTo>
                  <a:lnTo>
                    <a:pt x="4902" y="56094"/>
                  </a:lnTo>
                  <a:lnTo>
                    <a:pt x="14287" y="60729"/>
                  </a:lnTo>
                  <a:lnTo>
                    <a:pt x="23096" y="65208"/>
                  </a:lnTo>
                  <a:lnTo>
                    <a:pt x="32616" y="70635"/>
                  </a:lnTo>
                  <a:lnTo>
                    <a:pt x="42696" y="77076"/>
                  </a:lnTo>
                  <a:lnTo>
                    <a:pt x="53187" y="84601"/>
                  </a:lnTo>
                  <a:lnTo>
                    <a:pt x="63938" y="93275"/>
                  </a:lnTo>
                  <a:lnTo>
                    <a:pt x="74799"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94" y="35787"/>
                  </a:lnTo>
                  <a:lnTo>
                    <a:pt x="3713" y="45167"/>
                  </a:lnTo>
                  <a:close/>
                </a:path>
              </a:pathLst>
            </a:custGeom>
            <a:solidFill>
              <a:srgbClr val="FEB700"/>
            </a:solidFill>
          </xdr:spPr>
        </xdr:sp>
        <xdr:sp macro="" textlink="">
          <xdr:nvSpPr>
            <xdr:cNvPr id="11" name="Shape 5">
              <a:extLst>
                <a:ext uri="{FF2B5EF4-FFF2-40B4-BE49-F238E27FC236}">
                  <a16:creationId xmlns="" xmlns:a16="http://schemas.microsoft.com/office/drawing/2014/main" id="{D8D869D7-CE24-4CF3-8F4B-06AC0AE09BEB}"/>
                </a:ext>
              </a:extLst>
            </xdr:cNvPr>
            <xdr:cNvSpPr/>
          </xdr:nvSpPr>
          <xdr:spPr>
            <a:xfrm>
              <a:off x="512767" y="34099"/>
              <a:ext cx="212813" cy="256299"/>
            </a:xfrm>
            <a:custGeom>
              <a:avLst/>
              <a:gdLst/>
              <a:ahLst/>
              <a:cxnLst/>
              <a:rect l="0" t="0" r="0" b="0"/>
              <a:pathLst>
                <a:path w="212813" h="256299">
                  <a:moveTo>
                    <a:pt x="27583" y="247074"/>
                  </a:moveTo>
                  <a:lnTo>
                    <a:pt x="37998" y="252509"/>
                  </a:lnTo>
                  <a:lnTo>
                    <a:pt x="50773" y="256066"/>
                  </a:lnTo>
                  <a:lnTo>
                    <a:pt x="65683"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3" y="77572"/>
                  </a:lnTo>
                  <a:lnTo>
                    <a:pt x="192843" y="71680"/>
                  </a:lnTo>
                  <a:lnTo>
                    <a:pt x="184180" y="61750"/>
                  </a:lnTo>
                  <a:lnTo>
                    <a:pt x="172650" y="49672"/>
                  </a:lnTo>
                  <a:lnTo>
                    <a:pt x="159270" y="37337"/>
                  </a:lnTo>
                  <a:lnTo>
                    <a:pt x="156720" y="35099"/>
                  </a:lnTo>
                  <a:lnTo>
                    <a:pt x="144356" y="25109"/>
                  </a:lnTo>
                  <a:lnTo>
                    <a:pt x="132298" y="16474"/>
                  </a:lnTo>
                  <a:lnTo>
                    <a:pt x="121217" y="9324"/>
                  </a:lnTo>
                  <a:lnTo>
                    <a:pt x="111785" y="3790"/>
                  </a:lnTo>
                  <a:lnTo>
                    <a:pt x="104673" y="0"/>
                  </a:lnTo>
                  <a:lnTo>
                    <a:pt x="109272" y="3000"/>
                  </a:lnTo>
                  <a:lnTo>
                    <a:pt x="113683" y="7565"/>
                  </a:lnTo>
                  <a:lnTo>
                    <a:pt x="117763" y="13570"/>
                  </a:lnTo>
                  <a:lnTo>
                    <a:pt x="121374" y="20890"/>
                  </a:lnTo>
                  <a:lnTo>
                    <a:pt x="124372" y="29401"/>
                  </a:lnTo>
                  <a:lnTo>
                    <a:pt x="126618" y="38979"/>
                  </a:lnTo>
                  <a:lnTo>
                    <a:pt x="127970" y="49500"/>
                  </a:lnTo>
                  <a:lnTo>
                    <a:pt x="128286" y="60838"/>
                  </a:lnTo>
                  <a:lnTo>
                    <a:pt x="127427" y="72870"/>
                  </a:lnTo>
                  <a:lnTo>
                    <a:pt x="125250" y="85472"/>
                  </a:lnTo>
                  <a:lnTo>
                    <a:pt x="121615" y="98519"/>
                  </a:lnTo>
                  <a:lnTo>
                    <a:pt x="116381" y="111886"/>
                  </a:lnTo>
                  <a:lnTo>
                    <a:pt x="109406" y="125450"/>
                  </a:lnTo>
                  <a:lnTo>
                    <a:pt x="100550" y="139086"/>
                  </a:lnTo>
                  <a:lnTo>
                    <a:pt x="89671" y="152670"/>
                  </a:lnTo>
                  <a:lnTo>
                    <a:pt x="76628" y="166078"/>
                  </a:lnTo>
                  <a:lnTo>
                    <a:pt x="61281" y="179184"/>
                  </a:lnTo>
                  <a:lnTo>
                    <a:pt x="43488" y="191865"/>
                  </a:lnTo>
                  <a:lnTo>
                    <a:pt x="23108" y="203997"/>
                  </a:lnTo>
                  <a:lnTo>
                    <a:pt x="0" y="215455"/>
                  </a:lnTo>
                  <a:lnTo>
                    <a:pt x="3619" y="222478"/>
                  </a:lnTo>
                  <a:lnTo>
                    <a:pt x="5448" y="224510"/>
                  </a:lnTo>
                  <a:lnTo>
                    <a:pt x="12915" y="234162"/>
                  </a:lnTo>
                  <a:lnTo>
                    <a:pt x="14745" y="236348"/>
                  </a:lnTo>
                  <a:lnTo>
                    <a:pt x="19756" y="241205"/>
                  </a:lnTo>
                  <a:lnTo>
                    <a:pt x="27583" y="247074"/>
                  </a:lnTo>
                  <a:close/>
                </a:path>
              </a:pathLst>
            </a:custGeom>
            <a:solidFill>
              <a:srgbClr val="00D3FE"/>
            </a:solidFill>
          </xdr:spPr>
        </xdr:sp>
      </xdr:grpSp>
      <xdr:grpSp>
        <xdr:nvGrpSpPr>
          <xdr:cNvPr id="4" name="Group 6">
            <a:extLst>
              <a:ext uri="{FF2B5EF4-FFF2-40B4-BE49-F238E27FC236}">
                <a16:creationId xmlns="" xmlns:a16="http://schemas.microsoft.com/office/drawing/2014/main" id="{A2E5DFA9-E19B-4F11-B598-9906AEC94232}"/>
              </a:ext>
            </a:extLst>
          </xdr:cNvPr>
          <xdr:cNvGrpSpPr/>
        </xdr:nvGrpSpPr>
        <xdr:grpSpPr>
          <a:xfrm>
            <a:off x="0" y="314325"/>
            <a:ext cx="434115" cy="313553"/>
            <a:chOff x="0" y="321094"/>
            <a:chExt cx="434115" cy="313553"/>
          </a:xfrm>
        </xdr:grpSpPr>
        <xdr:sp macro="" textlink="">
          <xdr:nvSpPr>
            <xdr:cNvPr id="5" name="Shape 7">
              <a:extLst>
                <a:ext uri="{FF2B5EF4-FFF2-40B4-BE49-F238E27FC236}">
                  <a16:creationId xmlns="" xmlns:a16="http://schemas.microsoft.com/office/drawing/2014/main" id="{3968B499-5C05-4037-8C8B-CDE8279B52E6}"/>
                </a:ext>
              </a:extLst>
            </xdr:cNvPr>
            <xdr:cNvSpPr/>
          </xdr:nvSpPr>
          <xdr:spPr>
            <a:xfrm>
              <a:off x="232981" y="327444"/>
              <a:ext cx="194784" cy="300853"/>
            </a:xfrm>
            <a:custGeom>
              <a:avLst/>
              <a:gdLst/>
              <a:ahLst/>
              <a:cxnLst/>
              <a:rect l="0" t="0" r="0" b="0"/>
              <a:pathLst>
                <a:path w="194784" h="300853">
                  <a:moveTo>
                    <a:pt x="109352" y="1376"/>
                  </a:moveTo>
                  <a:lnTo>
                    <a:pt x="107537" y="107454"/>
                  </a:lnTo>
                  <a:lnTo>
                    <a:pt x="120009" y="50952"/>
                  </a:lnTo>
                  <a:lnTo>
                    <a:pt x="130107" y="49957"/>
                  </a:lnTo>
                  <a:lnTo>
                    <a:pt x="144476" y="49362"/>
                  </a:lnTo>
                  <a:lnTo>
                    <a:pt x="149676" y="49314"/>
                  </a:lnTo>
                  <a:lnTo>
                    <a:pt x="166607" y="50858"/>
                  </a:lnTo>
                  <a:lnTo>
                    <a:pt x="180119" y="55636"/>
                  </a:lnTo>
                  <a:lnTo>
                    <a:pt x="189350" y="63864"/>
                  </a:lnTo>
                  <a:lnTo>
                    <a:pt x="193440" y="75759"/>
                  </a:lnTo>
                  <a:lnTo>
                    <a:pt x="194784" y="4290"/>
                  </a:lnTo>
                  <a:lnTo>
                    <a:pt x="178059" y="1613"/>
                  </a:lnTo>
                  <a:lnTo>
                    <a:pt x="159906" y="217"/>
                  </a:lnTo>
                  <a:lnTo>
                    <a:pt x="148812" y="0"/>
                  </a:lnTo>
                  <a:lnTo>
                    <a:pt x="135500" y="158"/>
                  </a:lnTo>
                  <a:lnTo>
                    <a:pt x="122333" y="622"/>
                  </a:lnTo>
                  <a:lnTo>
                    <a:pt x="109352" y="1376"/>
                  </a:lnTo>
                  <a:close/>
                </a:path>
                <a:path w="194784" h="300853">
                  <a:moveTo>
                    <a:pt x="79469" y="300245"/>
                  </a:moveTo>
                  <a:lnTo>
                    <a:pt x="79826" y="300266"/>
                  </a:lnTo>
                  <a:lnTo>
                    <a:pt x="103440" y="300853"/>
                  </a:lnTo>
                  <a:lnTo>
                    <a:pt x="96463" y="250507"/>
                  </a:lnTo>
                  <a:lnTo>
                    <a:pt x="90938" y="250507"/>
                  </a:lnTo>
                  <a:lnTo>
                    <a:pt x="85731" y="250355"/>
                  </a:lnTo>
                  <a:lnTo>
                    <a:pt x="79469" y="300245"/>
                  </a:lnTo>
                  <a:close/>
                </a:path>
                <a:path w="194784" h="300853">
                  <a:moveTo>
                    <a:pt x="2354" y="279165"/>
                  </a:moveTo>
                  <a:lnTo>
                    <a:pt x="8357" y="284530"/>
                  </a:lnTo>
                  <a:lnTo>
                    <a:pt x="18459" y="288730"/>
                  </a:lnTo>
                  <a:lnTo>
                    <a:pt x="33115" y="292750"/>
                  </a:lnTo>
                  <a:lnTo>
                    <a:pt x="41802" y="294881"/>
                  </a:lnTo>
                  <a:lnTo>
                    <a:pt x="54256" y="297539"/>
                  </a:lnTo>
                  <a:lnTo>
                    <a:pt x="66076" y="299205"/>
                  </a:lnTo>
                  <a:lnTo>
                    <a:pt x="79469" y="300245"/>
                  </a:lnTo>
                  <a:lnTo>
                    <a:pt x="85731" y="250355"/>
                  </a:lnTo>
                  <a:lnTo>
                    <a:pt x="75457" y="249415"/>
                  </a:lnTo>
                  <a:lnTo>
                    <a:pt x="77794" y="238404"/>
                  </a:lnTo>
                  <a:lnTo>
                    <a:pt x="94062" y="165722"/>
                  </a:lnTo>
                  <a:lnTo>
                    <a:pt x="116541" y="165722"/>
                  </a:lnTo>
                  <a:lnTo>
                    <a:pt x="133145" y="166656"/>
                  </a:lnTo>
                  <a:lnTo>
                    <a:pt x="147920" y="169734"/>
                  </a:lnTo>
                  <a:lnTo>
                    <a:pt x="160098" y="175371"/>
                  </a:lnTo>
                  <a:lnTo>
                    <a:pt x="168907" y="183983"/>
                  </a:lnTo>
                  <a:lnTo>
                    <a:pt x="173578" y="195984"/>
                  </a:lnTo>
                  <a:lnTo>
                    <a:pt x="174111" y="203923"/>
                  </a:lnTo>
                  <a:lnTo>
                    <a:pt x="171675" y="217373"/>
                  </a:lnTo>
                  <a:lnTo>
                    <a:pt x="165448" y="228357"/>
                  </a:lnTo>
                  <a:lnTo>
                    <a:pt x="156017" y="236993"/>
                  </a:lnTo>
                  <a:lnTo>
                    <a:pt x="143969" y="243401"/>
                  </a:lnTo>
                  <a:lnTo>
                    <a:pt x="129891" y="247700"/>
                  </a:lnTo>
                  <a:lnTo>
                    <a:pt x="114370" y="250009"/>
                  </a:lnTo>
                  <a:lnTo>
                    <a:pt x="102279" y="250507"/>
                  </a:lnTo>
                  <a:lnTo>
                    <a:pt x="96463" y="250507"/>
                  </a:lnTo>
                  <a:lnTo>
                    <a:pt x="103440" y="300853"/>
                  </a:lnTo>
                  <a:lnTo>
                    <a:pt x="124895" y="299972"/>
                  </a:lnTo>
                  <a:lnTo>
                    <a:pt x="144275" y="297746"/>
                  </a:lnTo>
                  <a:lnTo>
                    <a:pt x="161666" y="294299"/>
                  </a:lnTo>
                  <a:lnTo>
                    <a:pt x="177152" y="289754"/>
                  </a:lnTo>
                  <a:lnTo>
                    <a:pt x="190818" y="284235"/>
                  </a:lnTo>
                  <a:lnTo>
                    <a:pt x="202750" y="277866"/>
                  </a:lnTo>
                  <a:lnTo>
                    <a:pt x="213033" y="270770"/>
                  </a:lnTo>
                  <a:lnTo>
                    <a:pt x="221751" y="263072"/>
                  </a:lnTo>
                  <a:lnTo>
                    <a:pt x="228989" y="254893"/>
                  </a:lnTo>
                  <a:lnTo>
                    <a:pt x="234834" y="246359"/>
                  </a:lnTo>
                  <a:lnTo>
                    <a:pt x="239369" y="237593"/>
                  </a:lnTo>
                  <a:lnTo>
                    <a:pt x="242680" y="228717"/>
                  </a:lnTo>
                  <a:lnTo>
                    <a:pt x="244851" y="219857"/>
                  </a:lnTo>
                  <a:lnTo>
                    <a:pt x="245969" y="211135"/>
                  </a:lnTo>
                  <a:lnTo>
                    <a:pt x="246170" y="205536"/>
                  </a:lnTo>
                  <a:lnTo>
                    <a:pt x="244244" y="187651"/>
                  </a:lnTo>
                  <a:lnTo>
                    <a:pt x="238947" y="172888"/>
                  </a:lnTo>
                  <a:lnTo>
                    <a:pt x="231005" y="161103"/>
                  </a:lnTo>
                  <a:lnTo>
                    <a:pt x="221143" y="152149"/>
                  </a:lnTo>
                  <a:lnTo>
                    <a:pt x="210084" y="145883"/>
                  </a:lnTo>
                  <a:lnTo>
                    <a:pt x="198555" y="142158"/>
                  </a:lnTo>
                  <a:lnTo>
                    <a:pt x="190379" y="140969"/>
                  </a:lnTo>
                  <a:lnTo>
                    <a:pt x="202518" y="138169"/>
                  </a:lnTo>
                  <a:lnTo>
                    <a:pt x="215001" y="133685"/>
                  </a:lnTo>
                  <a:lnTo>
                    <a:pt x="227229" y="127498"/>
                  </a:lnTo>
                  <a:lnTo>
                    <a:pt x="238601" y="119591"/>
                  </a:lnTo>
                  <a:lnTo>
                    <a:pt x="248518" y="109944"/>
                  </a:lnTo>
                  <a:lnTo>
                    <a:pt x="256378" y="98541"/>
                  </a:lnTo>
                  <a:lnTo>
                    <a:pt x="261582" y="85362"/>
                  </a:lnTo>
                  <a:lnTo>
                    <a:pt x="263529" y="70389"/>
                  </a:lnTo>
                  <a:lnTo>
                    <a:pt x="263531" y="69900"/>
                  </a:lnTo>
                  <a:lnTo>
                    <a:pt x="262324" y="57549"/>
                  </a:lnTo>
                  <a:lnTo>
                    <a:pt x="258780" y="46351"/>
                  </a:lnTo>
                  <a:lnTo>
                    <a:pt x="253010" y="36324"/>
                  </a:lnTo>
                  <a:lnTo>
                    <a:pt x="245131" y="27483"/>
                  </a:lnTo>
                  <a:lnTo>
                    <a:pt x="235255" y="19843"/>
                  </a:lnTo>
                  <a:lnTo>
                    <a:pt x="223496" y="13421"/>
                  </a:lnTo>
                  <a:lnTo>
                    <a:pt x="209968" y="8231"/>
                  </a:lnTo>
                  <a:lnTo>
                    <a:pt x="194784" y="4290"/>
                  </a:lnTo>
                  <a:lnTo>
                    <a:pt x="193440" y="75759"/>
                  </a:lnTo>
                  <a:lnTo>
                    <a:pt x="193554" y="79501"/>
                  </a:lnTo>
                  <a:lnTo>
                    <a:pt x="191147" y="91442"/>
                  </a:lnTo>
                  <a:lnTo>
                    <a:pt x="184840" y="101405"/>
                  </a:lnTo>
                  <a:lnTo>
                    <a:pt x="175028" y="109292"/>
                  </a:lnTo>
                  <a:lnTo>
                    <a:pt x="162103" y="115006"/>
                  </a:lnTo>
                  <a:lnTo>
                    <a:pt x="146460" y="118451"/>
                  </a:lnTo>
                  <a:lnTo>
                    <a:pt x="129559" y="119532"/>
                  </a:lnTo>
                  <a:lnTo>
                    <a:pt x="104400" y="119532"/>
                  </a:lnTo>
                  <a:lnTo>
                    <a:pt x="107537" y="107454"/>
                  </a:lnTo>
                  <a:lnTo>
                    <a:pt x="109352" y="1376"/>
                  </a:lnTo>
                  <a:lnTo>
                    <a:pt x="96601" y="2405"/>
                  </a:lnTo>
                  <a:lnTo>
                    <a:pt x="84122" y="3693"/>
                  </a:lnTo>
                  <a:lnTo>
                    <a:pt x="71958" y="5223"/>
                  </a:lnTo>
                  <a:lnTo>
                    <a:pt x="60151" y="6981"/>
                  </a:lnTo>
                  <a:lnTo>
                    <a:pt x="59734" y="7048"/>
                  </a:lnTo>
                  <a:lnTo>
                    <a:pt x="10293" y="226377"/>
                  </a:lnTo>
                  <a:lnTo>
                    <a:pt x="4422" y="246241"/>
                  </a:lnTo>
                  <a:lnTo>
                    <a:pt x="839" y="261005"/>
                  </a:lnTo>
                  <a:lnTo>
                    <a:pt x="0" y="271651"/>
                  </a:lnTo>
                  <a:lnTo>
                    <a:pt x="2354" y="279165"/>
                  </a:lnTo>
                  <a:close/>
                </a:path>
              </a:pathLst>
            </a:custGeom>
            <a:solidFill>
              <a:srgbClr val="FEB700"/>
            </a:solidFill>
          </xdr:spPr>
        </xdr:sp>
        <xdr:sp macro="" textlink="">
          <xdr:nvSpPr>
            <xdr:cNvPr id="6" name="Shape 8">
              <a:extLst>
                <a:ext uri="{FF2B5EF4-FFF2-40B4-BE49-F238E27FC236}">
                  <a16:creationId xmlns="" xmlns:a16="http://schemas.microsoft.com/office/drawing/2014/main" id="{72B673ED-39CB-4642-B0C0-57D31C0FE93A}"/>
                </a:ext>
              </a:extLst>
            </xdr:cNvPr>
            <xdr:cNvSpPr/>
          </xdr:nvSpPr>
          <xdr:spPr>
            <a:xfrm>
              <a:off x="39613" y="348103"/>
              <a:ext cx="95114" cy="113015"/>
            </a:xfrm>
            <a:custGeom>
              <a:avLst/>
              <a:gdLst/>
              <a:ahLst/>
              <a:cxnLst/>
              <a:rect l="0" t="0" r="0" b="0"/>
              <a:pathLst>
                <a:path w="95114" h="113015">
                  <a:moveTo>
                    <a:pt x="3700" y="45167"/>
                  </a:moveTo>
                  <a:lnTo>
                    <a:pt x="0" y="53414"/>
                  </a:lnTo>
                  <a:lnTo>
                    <a:pt x="4902" y="56094"/>
                  </a:lnTo>
                  <a:lnTo>
                    <a:pt x="14287" y="60729"/>
                  </a:lnTo>
                  <a:lnTo>
                    <a:pt x="23094" y="65208"/>
                  </a:lnTo>
                  <a:lnTo>
                    <a:pt x="32611" y="70635"/>
                  </a:lnTo>
                  <a:lnTo>
                    <a:pt x="42688" y="77076"/>
                  </a:lnTo>
                  <a:lnTo>
                    <a:pt x="53176" y="84601"/>
                  </a:lnTo>
                  <a:lnTo>
                    <a:pt x="63927" y="93275"/>
                  </a:lnTo>
                  <a:lnTo>
                    <a:pt x="74791"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76" y="35787"/>
                  </a:lnTo>
                  <a:lnTo>
                    <a:pt x="3700" y="45167"/>
                  </a:lnTo>
                  <a:close/>
                </a:path>
              </a:pathLst>
            </a:custGeom>
            <a:solidFill>
              <a:srgbClr val="FEB700"/>
            </a:solidFill>
          </xdr:spPr>
        </xdr:sp>
        <xdr:sp macro="" textlink="">
          <xdr:nvSpPr>
            <xdr:cNvPr id="7" name="Shape 9">
              <a:extLst>
                <a:ext uri="{FF2B5EF4-FFF2-40B4-BE49-F238E27FC236}">
                  <a16:creationId xmlns="" xmlns:a16="http://schemas.microsoft.com/office/drawing/2014/main" id="{FD4C6B6D-5368-4FA1-8BD9-230811A36E19}"/>
                </a:ext>
              </a:extLst>
            </xdr:cNvPr>
            <xdr:cNvSpPr/>
          </xdr:nvSpPr>
          <xdr:spPr>
            <a:xfrm>
              <a:off x="6350" y="350537"/>
              <a:ext cx="212813" cy="256299"/>
            </a:xfrm>
            <a:custGeom>
              <a:avLst/>
              <a:gdLst/>
              <a:ahLst/>
              <a:cxnLst/>
              <a:rect l="0" t="0" r="0" b="0"/>
              <a:pathLst>
                <a:path w="212813" h="256299">
                  <a:moveTo>
                    <a:pt x="27593" y="247074"/>
                  </a:moveTo>
                  <a:lnTo>
                    <a:pt x="38006" y="252509"/>
                  </a:lnTo>
                  <a:lnTo>
                    <a:pt x="50778" y="256066"/>
                  </a:lnTo>
                  <a:lnTo>
                    <a:pt x="65684"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0" y="77568"/>
                  </a:lnTo>
                  <a:lnTo>
                    <a:pt x="192836" y="71673"/>
                  </a:lnTo>
                  <a:lnTo>
                    <a:pt x="184170" y="61743"/>
                  </a:lnTo>
                  <a:lnTo>
                    <a:pt x="172635" y="49668"/>
                  </a:lnTo>
                  <a:lnTo>
                    <a:pt x="159245" y="37337"/>
                  </a:lnTo>
                  <a:lnTo>
                    <a:pt x="156717" y="35116"/>
                  </a:lnTo>
                  <a:lnTo>
                    <a:pt x="144364" y="25120"/>
                  </a:lnTo>
                  <a:lnTo>
                    <a:pt x="132312" y="16481"/>
                  </a:lnTo>
                  <a:lnTo>
                    <a:pt x="121233" y="9328"/>
                  </a:lnTo>
                  <a:lnTo>
                    <a:pt x="111797" y="3791"/>
                  </a:lnTo>
                  <a:lnTo>
                    <a:pt x="104673" y="0"/>
                  </a:lnTo>
                  <a:lnTo>
                    <a:pt x="109269" y="3000"/>
                  </a:lnTo>
                  <a:lnTo>
                    <a:pt x="113676" y="7565"/>
                  </a:lnTo>
                  <a:lnTo>
                    <a:pt x="117755" y="13570"/>
                  </a:lnTo>
                  <a:lnTo>
                    <a:pt x="121364" y="20890"/>
                  </a:lnTo>
                  <a:lnTo>
                    <a:pt x="124361" y="29401"/>
                  </a:lnTo>
                  <a:lnTo>
                    <a:pt x="126607" y="38979"/>
                  </a:lnTo>
                  <a:lnTo>
                    <a:pt x="127958" y="49500"/>
                  </a:lnTo>
                  <a:lnTo>
                    <a:pt x="128275" y="60838"/>
                  </a:lnTo>
                  <a:lnTo>
                    <a:pt x="127416" y="72870"/>
                  </a:lnTo>
                  <a:lnTo>
                    <a:pt x="125241" y="85472"/>
                  </a:lnTo>
                  <a:lnTo>
                    <a:pt x="121607" y="98519"/>
                  </a:lnTo>
                  <a:lnTo>
                    <a:pt x="116374" y="111886"/>
                  </a:lnTo>
                  <a:lnTo>
                    <a:pt x="109400" y="125450"/>
                  </a:lnTo>
                  <a:lnTo>
                    <a:pt x="100545" y="139086"/>
                  </a:lnTo>
                  <a:lnTo>
                    <a:pt x="89667" y="152670"/>
                  </a:lnTo>
                  <a:lnTo>
                    <a:pt x="76626" y="166078"/>
                  </a:lnTo>
                  <a:lnTo>
                    <a:pt x="61280" y="179184"/>
                  </a:lnTo>
                  <a:lnTo>
                    <a:pt x="43487" y="191865"/>
                  </a:lnTo>
                  <a:lnTo>
                    <a:pt x="23108" y="203997"/>
                  </a:lnTo>
                  <a:lnTo>
                    <a:pt x="0" y="215455"/>
                  </a:lnTo>
                  <a:lnTo>
                    <a:pt x="3619" y="222478"/>
                  </a:lnTo>
                  <a:lnTo>
                    <a:pt x="5422" y="224510"/>
                  </a:lnTo>
                  <a:lnTo>
                    <a:pt x="12915" y="234162"/>
                  </a:lnTo>
                  <a:lnTo>
                    <a:pt x="14752" y="236348"/>
                  </a:lnTo>
                  <a:lnTo>
                    <a:pt x="19767" y="241205"/>
                  </a:lnTo>
                  <a:lnTo>
                    <a:pt x="27593" y="247074"/>
                  </a:lnTo>
                  <a:close/>
                </a:path>
              </a:pathLst>
            </a:custGeom>
            <a:solidFill>
              <a:srgbClr val="00D3FE"/>
            </a:solidFill>
          </xdr:spPr>
        </xdr:sp>
      </xdr:grpSp>
    </xdr:grpSp>
    <xdr:clientData/>
  </xdr:twoCellAnchor>
  <xdr:twoCellAnchor editAs="absolute">
    <xdr:from>
      <xdr:col>15</xdr:col>
      <xdr:colOff>588819</xdr:colOff>
      <xdr:row>0</xdr:row>
      <xdr:rowOff>0</xdr:rowOff>
    </xdr:from>
    <xdr:to>
      <xdr:col>16</xdr:col>
      <xdr:colOff>858955</xdr:colOff>
      <xdr:row>0</xdr:row>
      <xdr:rowOff>343859</xdr:rowOff>
    </xdr:to>
    <xdr:pic>
      <xdr:nvPicPr>
        <xdr:cNvPr id="12" name="Imagen 11">
          <a:extLst>
            <a:ext uri="{FF2B5EF4-FFF2-40B4-BE49-F238E27FC236}">
              <a16:creationId xmlns="" xmlns:a16="http://schemas.microsoft.com/office/drawing/2014/main" id="{F23FF034-DBE4-44F9-BDAC-1AB2D8454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5719" y="0"/>
          <a:ext cx="1184536" cy="343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857250</xdr:colOff>
      <xdr:row>0</xdr:row>
      <xdr:rowOff>34636</xdr:rowOff>
    </xdr:from>
    <xdr:to>
      <xdr:col>13</xdr:col>
      <xdr:colOff>155864</xdr:colOff>
      <xdr:row>0</xdr:row>
      <xdr:rowOff>277091</xdr:rowOff>
    </xdr:to>
    <xdr:sp macro="" textlink="">
      <xdr:nvSpPr>
        <xdr:cNvPr id="13" name="Rectángulo 12">
          <a:hlinkClick xmlns:r="http://schemas.openxmlformats.org/officeDocument/2006/relationships" r:id="rId2"/>
          <a:extLst>
            <a:ext uri="{FF2B5EF4-FFF2-40B4-BE49-F238E27FC236}">
              <a16:creationId xmlns="" xmlns:a16="http://schemas.microsoft.com/office/drawing/2014/main" id="{CBF37842-793F-491D-BCC4-88ECA72B94D2}"/>
            </a:ext>
          </a:extLst>
        </xdr:cNvPr>
        <xdr:cNvSpPr/>
      </xdr:nvSpPr>
      <xdr:spPr>
        <a:xfrm>
          <a:off x="6686550" y="34636"/>
          <a:ext cx="1089314" cy="242455"/>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Volver</a:t>
          </a:r>
        </a:p>
      </xdr:txBody>
    </xdr:sp>
    <xdr:clientData fPrintsWithSheet="0"/>
  </xdr:twoCellAnchor>
</xdr:wsDr>
</file>

<file path=xl/drawings/drawing25.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E3E5C137-2C89-460D-BD19-973B34B8483D}"/>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E13D0065-6956-492A-88EA-5CF2305DEA27}"/>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3FBAE545-5275-46B6-9B31-D21F2526E809}"/>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9B07C7B4-E4C2-4CD6-9C58-E76EFDECEE2D}"/>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4C2DE520-CDAD-4D13-A7D1-7DFC1DDE2C11}"/>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2D8C4703-8847-4A55-85E5-A85B753B763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2E31BEDB-072F-44D3-9CDC-E021F2B30BE1}"/>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6B853A1B-2B5C-4E4F-AF0A-31CCBFBE65D4}"/>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F9874755-F483-42A7-B196-02AE92428033}"/>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DCF5B581-0E12-4B04-8103-9124A37DC4BE}"/>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45</xdr:row>
      <xdr:rowOff>47625</xdr:rowOff>
    </xdr:from>
    <xdr:to>
      <xdr:col>13</xdr:col>
      <xdr:colOff>0</xdr:colOff>
      <xdr:row>45</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0EEAF083-E935-47AA-95D7-EFB689A7AF7C}"/>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45</xdr:row>
      <xdr:rowOff>47625</xdr:rowOff>
    </xdr:from>
    <xdr:to>
      <xdr:col>10</xdr:col>
      <xdr:colOff>209550</xdr:colOff>
      <xdr:row>45</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1694D2CE-42E6-4F1A-8FEF-A8BAC4DD9436}"/>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214AE7C2-7492-4221-AF90-8433CA17ED9E}"/>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B5382D58-B9E8-48A6-B130-51C713C2654E}"/>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85A98050-C613-4505-98AA-E0C2CBBE4C77}"/>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F1215077-29B0-4D57-9DFA-F2782E7FF60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DCC9F747-800F-4ED5-8E2B-032135203B48}"/>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09EFCEA5-8457-4F9B-A124-90EB3FE50A3D}"/>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962E8122-1CDB-44AB-B3EC-7B366A7BE695}"/>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F1EDD9A8-1B89-4DDA-BA62-C63CE8B75147}"/>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66</xdr:row>
      <xdr:rowOff>47625</xdr:rowOff>
    </xdr:from>
    <xdr:to>
      <xdr:col>13</xdr:col>
      <xdr:colOff>0</xdr:colOff>
      <xdr:row>66</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A428931D-7494-4D10-90B7-9A34A8E74FDD}"/>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66</xdr:row>
      <xdr:rowOff>47625</xdr:rowOff>
    </xdr:from>
    <xdr:to>
      <xdr:col>10</xdr:col>
      <xdr:colOff>209550</xdr:colOff>
      <xdr:row>66</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166BC449-5C5F-4EEE-8D73-7F5DAFCC5AF1}"/>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48</xdr:row>
      <xdr:rowOff>85725</xdr:rowOff>
    </xdr:from>
    <xdr:to>
      <xdr:col>12</xdr:col>
      <xdr:colOff>7207</xdr:colOff>
      <xdr:row>48</xdr:row>
      <xdr:rowOff>266775</xdr:rowOff>
    </xdr:to>
    <xdr:grpSp>
      <xdr:nvGrpSpPr>
        <xdr:cNvPr id="24" name="Grupo 23">
          <a:extLst>
            <a:ext uri="{FF2B5EF4-FFF2-40B4-BE49-F238E27FC236}">
              <a16:creationId xmlns="" xmlns:a16="http://schemas.microsoft.com/office/drawing/2014/main" id="{676164EE-269B-4899-B4C9-C4DB6522E339}"/>
            </a:ext>
          </a:extLst>
        </xdr:cNvPr>
        <xdr:cNvGrpSpPr/>
      </xdr:nvGrpSpPr>
      <xdr:grpSpPr>
        <a:xfrm>
          <a:off x="5086350" y="1804035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36999D50-FF40-40D3-939B-C12F226C3FCC}"/>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83535F6C-9A26-464C-9182-8009D80CE912}"/>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21C2B9A1-D07C-433A-A8AD-EE11478A4702}"/>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84F21427-14CE-446A-A0AA-95A443DA70DF}"/>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1F6F931A-2330-4B6F-A390-CC74AB90F130}"/>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CE01CBA7-8BC2-4299-A0F7-D849F1E7E95E}"/>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5F23B267-6C9C-4C20-8461-07EE731FBDA8}"/>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89</xdr:row>
      <xdr:rowOff>47625</xdr:rowOff>
    </xdr:from>
    <xdr:to>
      <xdr:col>13</xdr:col>
      <xdr:colOff>0</xdr:colOff>
      <xdr:row>89</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999E5177-D9DD-4454-9E92-A46AA4D01AF3}"/>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89</xdr:row>
      <xdr:rowOff>47625</xdr:rowOff>
    </xdr:from>
    <xdr:to>
      <xdr:col>10</xdr:col>
      <xdr:colOff>209550</xdr:colOff>
      <xdr:row>89</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B1E311B5-5046-427B-9794-D99A1CE20ABB}"/>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69</xdr:row>
      <xdr:rowOff>85725</xdr:rowOff>
    </xdr:from>
    <xdr:to>
      <xdr:col>12</xdr:col>
      <xdr:colOff>7207</xdr:colOff>
      <xdr:row>69</xdr:row>
      <xdr:rowOff>266775</xdr:rowOff>
    </xdr:to>
    <xdr:grpSp>
      <xdr:nvGrpSpPr>
        <xdr:cNvPr id="34" name="Grupo 33">
          <a:extLst>
            <a:ext uri="{FF2B5EF4-FFF2-40B4-BE49-F238E27FC236}">
              <a16:creationId xmlns="" xmlns:a16="http://schemas.microsoft.com/office/drawing/2014/main" id="{D02D9110-FE51-422F-A905-BF249D276B35}"/>
            </a:ext>
          </a:extLst>
        </xdr:cNvPr>
        <xdr:cNvGrpSpPr/>
      </xdr:nvGrpSpPr>
      <xdr:grpSpPr>
        <a:xfrm>
          <a:off x="5086350" y="2651760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A16C380F-7FB2-4C58-9439-97E685D245BC}"/>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99EC779E-BAF8-40C8-8109-4C2FBAC71B61}"/>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57862037-303C-4BD9-95D3-4A509F6717FF}"/>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1D862FFD-5804-4670-9DE5-80D66EECE5C9}"/>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08401020-1127-44BC-B19D-8BFAB25FB71D}"/>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6CE87207-EB1A-48D3-A694-4F95921B95EF}"/>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E14C3006-A0CA-42B3-BA25-F01B47CDCE6D}"/>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116</xdr:row>
      <xdr:rowOff>47625</xdr:rowOff>
    </xdr:from>
    <xdr:to>
      <xdr:col>13</xdr:col>
      <xdr:colOff>0</xdr:colOff>
      <xdr:row>116</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04A20C5C-E280-4A65-B112-3E00CCFA25F0}"/>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116</xdr:row>
      <xdr:rowOff>47625</xdr:rowOff>
    </xdr:from>
    <xdr:to>
      <xdr:col>10</xdr:col>
      <xdr:colOff>209550</xdr:colOff>
      <xdr:row>116</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E211E90F-7534-493A-80E8-4BDEC1B1CE06}"/>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92</xdr:row>
      <xdr:rowOff>95250</xdr:rowOff>
    </xdr:from>
    <xdr:to>
      <xdr:col>12</xdr:col>
      <xdr:colOff>5107</xdr:colOff>
      <xdr:row>92</xdr:row>
      <xdr:rowOff>276300</xdr:rowOff>
    </xdr:to>
    <xdr:grpSp>
      <xdr:nvGrpSpPr>
        <xdr:cNvPr id="44" name="Grupo 43">
          <a:extLst>
            <a:ext uri="{FF2B5EF4-FFF2-40B4-BE49-F238E27FC236}">
              <a16:creationId xmlns="" xmlns:a16="http://schemas.microsoft.com/office/drawing/2014/main" id="{C67C04FD-2F22-4FCC-80A8-C83CABA407BA}"/>
            </a:ext>
          </a:extLst>
        </xdr:cNvPr>
        <xdr:cNvGrpSpPr/>
      </xdr:nvGrpSpPr>
      <xdr:grpSpPr>
        <a:xfrm>
          <a:off x="5076825" y="3555682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409C1B33-0B3D-418B-9C0D-9E437ED95534}"/>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B409F6D0-CE40-4ED9-B1D0-7FDA16DC3A1B}"/>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A4A4EF5B-39B8-49A2-BB65-91137B965E2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F587D91B-05E7-4F96-9217-769EA9E50CD0}"/>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E57140A7-6A64-47D2-8C80-588B90235E38}"/>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73BCC9CD-AE4E-4905-9CC4-E01425032DAE}"/>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76AFA60A-0BED-4D80-9CB3-0C506A1DA270}"/>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285750</xdr:colOff>
      <xdr:row>20</xdr:row>
      <xdr:rowOff>47625</xdr:rowOff>
    </xdr:from>
    <xdr:to>
      <xdr:col>12</xdr:col>
      <xdr:colOff>9525</xdr:colOff>
      <xdr:row>20</xdr:row>
      <xdr:rowOff>314325</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D11B052F-D101-4CD6-9135-2877C961B04D}"/>
            </a:ext>
          </a:extLst>
        </xdr:cNvPr>
        <xdr:cNvSpPr/>
      </xdr:nvSpPr>
      <xdr:spPr>
        <a:xfrm>
          <a:off x="5457825" y="33718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20</xdr:row>
      <xdr:rowOff>47625</xdr:rowOff>
    </xdr:from>
    <xdr:to>
      <xdr:col>9</xdr:col>
      <xdr:colOff>219075</xdr:colOff>
      <xdr:row>20</xdr:row>
      <xdr:rowOff>314325</xdr:rowOff>
    </xdr:to>
    <xdr:sp macro="" textlink="">
      <xdr:nvSpPr>
        <xdr:cNvPr id="3" name="Rectángulo 2">
          <a:hlinkClick xmlns:r="http://schemas.openxmlformats.org/officeDocument/2006/relationships" r:id="rId2"/>
          <a:extLst>
            <a:ext uri="{FF2B5EF4-FFF2-40B4-BE49-F238E27FC236}">
              <a16:creationId xmlns="" xmlns:a16="http://schemas.microsoft.com/office/drawing/2014/main" id="{37259BC2-9B7A-420B-965F-3810DBF07595}"/>
            </a:ext>
          </a:extLst>
        </xdr:cNvPr>
        <xdr:cNvSpPr/>
      </xdr:nvSpPr>
      <xdr:spPr>
        <a:xfrm>
          <a:off x="4476750" y="33718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44</xdr:row>
      <xdr:rowOff>47625</xdr:rowOff>
    </xdr:from>
    <xdr:to>
      <xdr:col>12</xdr:col>
      <xdr:colOff>0</xdr:colOff>
      <xdr:row>44</xdr:row>
      <xdr:rowOff>314325</xdr:rowOff>
    </xdr:to>
    <xdr:sp macro="" textlink="">
      <xdr:nvSpPr>
        <xdr:cNvPr id="4" name="Rectángulo 3">
          <a:hlinkClick xmlns:r="http://schemas.openxmlformats.org/officeDocument/2006/relationships" r:id="rId3"/>
          <a:extLst>
            <a:ext uri="{FF2B5EF4-FFF2-40B4-BE49-F238E27FC236}">
              <a16:creationId xmlns="" xmlns:a16="http://schemas.microsoft.com/office/drawing/2014/main" id="{3F91C623-0CFD-4EF4-980E-32BC66242C3D}"/>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9</xdr:col>
      <xdr:colOff>209550</xdr:colOff>
      <xdr:row>44</xdr:row>
      <xdr:rowOff>314325</xdr:rowOff>
    </xdr:to>
    <xdr:sp macro="" textlink="">
      <xdr:nvSpPr>
        <xdr:cNvPr id="5" name="Rectángulo 4">
          <a:hlinkClick xmlns:r="http://schemas.openxmlformats.org/officeDocument/2006/relationships" r:id="rId4"/>
          <a:extLst>
            <a:ext uri="{FF2B5EF4-FFF2-40B4-BE49-F238E27FC236}">
              <a16:creationId xmlns="" xmlns:a16="http://schemas.microsoft.com/office/drawing/2014/main" id="{3BC04E3C-C8C0-43E6-9B3D-97F6CF828D44}"/>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64</xdr:row>
      <xdr:rowOff>47625</xdr:rowOff>
    </xdr:from>
    <xdr:to>
      <xdr:col>12</xdr:col>
      <xdr:colOff>0</xdr:colOff>
      <xdr:row>64</xdr:row>
      <xdr:rowOff>314325</xdr:rowOff>
    </xdr:to>
    <xdr:sp macro="" textlink="">
      <xdr:nvSpPr>
        <xdr:cNvPr id="6" name="Rectángulo 5">
          <a:hlinkClick xmlns:r="http://schemas.openxmlformats.org/officeDocument/2006/relationships" r:id="rId5"/>
          <a:extLst>
            <a:ext uri="{FF2B5EF4-FFF2-40B4-BE49-F238E27FC236}">
              <a16:creationId xmlns="" xmlns:a16="http://schemas.microsoft.com/office/drawing/2014/main" id="{38965BB2-1DD0-4505-AD65-779914361E0D}"/>
            </a:ext>
          </a:extLst>
        </xdr:cNvPr>
        <xdr:cNvSpPr/>
      </xdr:nvSpPr>
      <xdr:spPr>
        <a:xfrm>
          <a:off x="5448300" y="2023110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64</xdr:row>
      <xdr:rowOff>47625</xdr:rowOff>
    </xdr:from>
    <xdr:to>
      <xdr:col>9</xdr:col>
      <xdr:colOff>209550</xdr:colOff>
      <xdr:row>64</xdr:row>
      <xdr:rowOff>314325</xdr:rowOff>
    </xdr:to>
    <xdr:sp macro="" textlink="">
      <xdr:nvSpPr>
        <xdr:cNvPr id="7" name="Rectángulo 6">
          <a:hlinkClick xmlns:r="http://schemas.openxmlformats.org/officeDocument/2006/relationships" r:id="rId1"/>
          <a:extLst>
            <a:ext uri="{FF2B5EF4-FFF2-40B4-BE49-F238E27FC236}">
              <a16:creationId xmlns="" xmlns:a16="http://schemas.microsoft.com/office/drawing/2014/main" id="{985089CF-6BDC-40C3-81C3-EF3717BBB69C}"/>
            </a:ext>
          </a:extLst>
        </xdr:cNvPr>
        <xdr:cNvSpPr/>
      </xdr:nvSpPr>
      <xdr:spPr>
        <a:xfrm>
          <a:off x="4467225" y="2023110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9</xdr:col>
      <xdr:colOff>276225</xdr:colOff>
      <xdr:row>85</xdr:row>
      <xdr:rowOff>47625</xdr:rowOff>
    </xdr:from>
    <xdr:to>
      <xdr:col>12</xdr:col>
      <xdr:colOff>0</xdr:colOff>
      <xdr:row>85</xdr:row>
      <xdr:rowOff>314325</xdr:rowOff>
    </xdr:to>
    <xdr:sp macro="" textlink="">
      <xdr:nvSpPr>
        <xdr:cNvPr id="8" name="Rectángulo 7">
          <a:hlinkClick xmlns:r="http://schemas.openxmlformats.org/officeDocument/2006/relationships" r:id="rId2"/>
          <a:extLst>
            <a:ext uri="{FF2B5EF4-FFF2-40B4-BE49-F238E27FC236}">
              <a16:creationId xmlns="" xmlns:a16="http://schemas.microsoft.com/office/drawing/2014/main" id="{C2B7581F-FA01-4DF9-87ED-ED84C865FE66}"/>
            </a:ext>
          </a:extLst>
        </xdr:cNvPr>
        <xdr:cNvSpPr/>
      </xdr:nvSpPr>
      <xdr:spPr>
        <a:xfrm>
          <a:off x="5448300" y="284416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85</xdr:row>
      <xdr:rowOff>47625</xdr:rowOff>
    </xdr:from>
    <xdr:to>
      <xdr:col>9</xdr:col>
      <xdr:colOff>209550</xdr:colOff>
      <xdr:row>85</xdr:row>
      <xdr:rowOff>314325</xdr:rowOff>
    </xdr:to>
    <xdr:sp macro="" textlink="">
      <xdr:nvSpPr>
        <xdr:cNvPr id="9" name="Rectángulo 8">
          <a:hlinkClick xmlns:r="http://schemas.openxmlformats.org/officeDocument/2006/relationships" r:id="rId6"/>
          <a:extLst>
            <a:ext uri="{FF2B5EF4-FFF2-40B4-BE49-F238E27FC236}">
              <a16:creationId xmlns="" xmlns:a16="http://schemas.microsoft.com/office/drawing/2014/main" id="{0E6A5F81-7E9D-4B76-B7F6-8B6048624CF9}"/>
            </a:ext>
          </a:extLst>
        </xdr:cNvPr>
        <xdr:cNvSpPr/>
      </xdr:nvSpPr>
      <xdr:spPr>
        <a:xfrm>
          <a:off x="4467225" y="284416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5</xdr:col>
      <xdr:colOff>180975</xdr:colOff>
      <xdr:row>72</xdr:row>
      <xdr:rowOff>38100</xdr:rowOff>
    </xdr:from>
    <xdr:to>
      <xdr:col>7</xdr:col>
      <xdr:colOff>462825</xdr:colOff>
      <xdr:row>72</xdr:row>
      <xdr:rowOff>254100</xdr:rowOff>
    </xdr:to>
    <xdr:sp macro="" textlink="">
      <xdr:nvSpPr>
        <xdr:cNvPr id="10" name="Rectángulo: esquinas redondeadas 13">
          <a:hlinkClick xmlns:r="http://schemas.openxmlformats.org/officeDocument/2006/relationships" r:id="rId7"/>
          <a:extLst>
            <a:ext uri="{FF2B5EF4-FFF2-40B4-BE49-F238E27FC236}">
              <a16:creationId xmlns="" xmlns:a16="http://schemas.microsoft.com/office/drawing/2014/main" id="{FC96F809-D19B-47CE-B076-5F4C839BAE50}"/>
            </a:ext>
          </a:extLst>
        </xdr:cNvPr>
        <xdr:cNvSpPr/>
      </xdr:nvSpPr>
      <xdr:spPr>
        <a:xfrm>
          <a:off x="3543300" y="26879550"/>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xdr:from>
      <xdr:col>5</xdr:col>
      <xdr:colOff>180975</xdr:colOff>
      <xdr:row>74</xdr:row>
      <xdr:rowOff>38100</xdr:rowOff>
    </xdr:from>
    <xdr:to>
      <xdr:col>7</xdr:col>
      <xdr:colOff>462825</xdr:colOff>
      <xdr:row>74</xdr:row>
      <xdr:rowOff>254100</xdr:rowOff>
    </xdr:to>
    <xdr:sp macro="" textlink="">
      <xdr:nvSpPr>
        <xdr:cNvPr id="11" name="Rectángulo: esquinas redondeadas 13">
          <a:hlinkClick xmlns:r="http://schemas.openxmlformats.org/officeDocument/2006/relationships" r:id="rId8"/>
          <a:extLst>
            <a:ext uri="{FF2B5EF4-FFF2-40B4-BE49-F238E27FC236}">
              <a16:creationId xmlns="" xmlns:a16="http://schemas.microsoft.com/office/drawing/2014/main" id="{DAE894F8-26DA-4AC6-8664-20EA5348E4FC}"/>
            </a:ext>
          </a:extLst>
        </xdr:cNvPr>
        <xdr:cNvSpPr/>
      </xdr:nvSpPr>
      <xdr:spPr>
        <a:xfrm>
          <a:off x="3543300" y="27231975"/>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xdr:from>
      <xdr:col>5</xdr:col>
      <xdr:colOff>190500</xdr:colOff>
      <xdr:row>76</xdr:row>
      <xdr:rowOff>47625</xdr:rowOff>
    </xdr:from>
    <xdr:to>
      <xdr:col>7</xdr:col>
      <xdr:colOff>472350</xdr:colOff>
      <xdr:row>76</xdr:row>
      <xdr:rowOff>263625</xdr:rowOff>
    </xdr:to>
    <xdr:sp macro="" textlink="">
      <xdr:nvSpPr>
        <xdr:cNvPr id="12" name="Rectángulo: esquinas redondeadas 13">
          <a:hlinkClick xmlns:r="http://schemas.openxmlformats.org/officeDocument/2006/relationships" r:id="rId9"/>
          <a:extLst>
            <a:ext uri="{FF2B5EF4-FFF2-40B4-BE49-F238E27FC236}">
              <a16:creationId xmlns="" xmlns:a16="http://schemas.microsoft.com/office/drawing/2014/main" id="{42EBE3E2-E487-441D-B3DD-04A1DAB8FF87}"/>
            </a:ext>
          </a:extLst>
        </xdr:cNvPr>
        <xdr:cNvSpPr/>
      </xdr:nvSpPr>
      <xdr:spPr>
        <a:xfrm>
          <a:off x="3552825" y="27593925"/>
          <a:ext cx="720000" cy="216000"/>
        </a:xfrm>
        <a:prstGeom prst="rect">
          <a:avLst/>
        </a:prstGeom>
        <a:solidFill>
          <a:srgbClr val="FF6600"/>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editAs="oneCell">
    <xdr:from>
      <xdr:col>9</xdr:col>
      <xdr:colOff>133350</xdr:colOff>
      <xdr:row>0</xdr:row>
      <xdr:rowOff>95250</xdr:rowOff>
    </xdr:from>
    <xdr:to>
      <xdr:col>11</xdr:col>
      <xdr:colOff>36643</xdr:colOff>
      <xdr:row>0</xdr:row>
      <xdr:rowOff>275249</xdr:rowOff>
    </xdr:to>
    <xdr:grpSp>
      <xdr:nvGrpSpPr>
        <xdr:cNvPr id="13" name="Grupo 12">
          <a:extLst>
            <a:ext uri="{FF2B5EF4-FFF2-40B4-BE49-F238E27FC236}">
              <a16:creationId xmlns="" xmlns:a16="http://schemas.microsoft.com/office/drawing/2014/main" id="{1BC6A4E0-A573-4363-B0EC-45F2B7696233}"/>
            </a:ext>
          </a:extLst>
        </xdr:cNvPr>
        <xdr:cNvGrpSpPr/>
      </xdr:nvGrpSpPr>
      <xdr:grpSpPr>
        <a:xfrm>
          <a:off x="5353050" y="95250"/>
          <a:ext cx="970093" cy="179999"/>
          <a:chOff x="1523999" y="772404"/>
          <a:chExt cx="970093" cy="179999"/>
        </a:xfrm>
        <a:solidFill>
          <a:schemeClr val="bg1">
            <a:lumMod val="65000"/>
          </a:schemeClr>
        </a:solidFill>
      </xdr:grpSpPr>
      <xdr:cxnSp macro="">
        <xdr:nvCxnSpPr>
          <xdr:cNvPr id="14" name="Conector recto 13">
            <a:extLst>
              <a:ext uri="{FF2B5EF4-FFF2-40B4-BE49-F238E27FC236}">
                <a16:creationId xmlns="" xmlns:a16="http://schemas.microsoft.com/office/drawing/2014/main" id="{26806A13-727D-40D1-B871-386DBA966592}"/>
              </a:ext>
            </a:extLst>
          </xdr:cNvPr>
          <xdr:cNvCxnSpPr>
            <a:cxnSpLocks/>
            <a:stCxn id="16"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5" name="Grupo 14">
            <a:extLst>
              <a:ext uri="{FF2B5EF4-FFF2-40B4-BE49-F238E27FC236}">
                <a16:creationId xmlns="" xmlns:a16="http://schemas.microsoft.com/office/drawing/2014/main" id="{1A727DF6-2234-4D13-BCFE-44A52E681A8D}"/>
              </a:ext>
            </a:extLst>
          </xdr:cNvPr>
          <xdr:cNvGrpSpPr/>
        </xdr:nvGrpSpPr>
        <xdr:grpSpPr>
          <a:xfrm>
            <a:off x="1523999" y="772404"/>
            <a:ext cx="970093" cy="179999"/>
            <a:chOff x="2486023" y="807931"/>
            <a:chExt cx="2021750" cy="217703"/>
          </a:xfrm>
          <a:grpFill/>
        </xdr:grpSpPr>
        <xdr:sp macro="" textlink="">
          <xdr:nvSpPr>
            <xdr:cNvPr id="16" name="Elipse 15">
              <a:extLst>
                <a:ext uri="{FF2B5EF4-FFF2-40B4-BE49-F238E27FC236}">
                  <a16:creationId xmlns="" xmlns:a16="http://schemas.microsoft.com/office/drawing/2014/main" id="{DC07F391-73F4-4572-AC79-33535E5D2E9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7" name="Elipse 16">
              <a:extLst>
                <a:ext uri="{FF2B5EF4-FFF2-40B4-BE49-F238E27FC236}">
                  <a16:creationId xmlns="" xmlns:a16="http://schemas.microsoft.com/office/drawing/2014/main" id="{5AB3AC5D-D540-4988-A3CD-DA92C9B961F5}"/>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8" name="Elipse 17">
              <a:extLst>
                <a:ext uri="{FF2B5EF4-FFF2-40B4-BE49-F238E27FC236}">
                  <a16:creationId xmlns="" xmlns:a16="http://schemas.microsoft.com/office/drawing/2014/main" id="{D5872279-C504-43E7-9C8D-2E12AE1C1217}"/>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9" name="Elipse 18">
              <a:extLst>
                <a:ext uri="{FF2B5EF4-FFF2-40B4-BE49-F238E27FC236}">
                  <a16:creationId xmlns="" xmlns:a16="http://schemas.microsoft.com/office/drawing/2014/main" id="{6F67281A-484A-475B-A4B8-088332EEEB53}"/>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133350</xdr:colOff>
      <xdr:row>23</xdr:row>
      <xdr:rowOff>95250</xdr:rowOff>
    </xdr:from>
    <xdr:to>
      <xdr:col>11</xdr:col>
      <xdr:colOff>36643</xdr:colOff>
      <xdr:row>23</xdr:row>
      <xdr:rowOff>276300</xdr:rowOff>
    </xdr:to>
    <xdr:grpSp>
      <xdr:nvGrpSpPr>
        <xdr:cNvPr id="20" name="Grupo 19">
          <a:extLst>
            <a:ext uri="{FF2B5EF4-FFF2-40B4-BE49-F238E27FC236}">
              <a16:creationId xmlns="" xmlns:a16="http://schemas.microsoft.com/office/drawing/2014/main" id="{4DD37BA9-621B-4E8B-BA56-5CABA482DB71}"/>
            </a:ext>
          </a:extLst>
        </xdr:cNvPr>
        <xdr:cNvGrpSpPr/>
      </xdr:nvGrpSpPr>
      <xdr:grpSpPr>
        <a:xfrm>
          <a:off x="5353050" y="8772525"/>
          <a:ext cx="970093" cy="181050"/>
          <a:chOff x="1523999" y="771354"/>
          <a:chExt cx="970093" cy="181050"/>
        </a:xfrm>
        <a:solidFill>
          <a:schemeClr val="bg1">
            <a:lumMod val="65000"/>
          </a:schemeClr>
        </a:solidFill>
      </xdr:grpSpPr>
      <xdr:cxnSp macro="">
        <xdr:nvCxnSpPr>
          <xdr:cNvPr id="21" name="Conector recto 20">
            <a:extLst>
              <a:ext uri="{FF2B5EF4-FFF2-40B4-BE49-F238E27FC236}">
                <a16:creationId xmlns="" xmlns:a16="http://schemas.microsoft.com/office/drawing/2014/main" id="{30A518CC-974B-4E1D-AF38-D7083D7E2072}"/>
              </a:ext>
            </a:extLst>
          </xdr:cNvPr>
          <xdr:cNvCxnSpPr>
            <a:cxnSpLocks/>
            <a:stCxn id="23"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2" name="Grupo 21">
            <a:extLst>
              <a:ext uri="{FF2B5EF4-FFF2-40B4-BE49-F238E27FC236}">
                <a16:creationId xmlns="" xmlns:a16="http://schemas.microsoft.com/office/drawing/2014/main" id="{B4C90177-8617-4893-9B57-EF44743FFA77}"/>
              </a:ext>
            </a:extLst>
          </xdr:cNvPr>
          <xdr:cNvGrpSpPr/>
        </xdr:nvGrpSpPr>
        <xdr:grpSpPr>
          <a:xfrm>
            <a:off x="1523999" y="771354"/>
            <a:ext cx="970093" cy="181050"/>
            <a:chOff x="2486023" y="806660"/>
            <a:chExt cx="2021750" cy="218974"/>
          </a:xfrm>
          <a:grpFill/>
        </xdr:grpSpPr>
        <xdr:sp macro="" textlink="">
          <xdr:nvSpPr>
            <xdr:cNvPr id="23" name="Elipse 22">
              <a:extLst>
                <a:ext uri="{FF2B5EF4-FFF2-40B4-BE49-F238E27FC236}">
                  <a16:creationId xmlns="" xmlns:a16="http://schemas.microsoft.com/office/drawing/2014/main" id="{0945B315-2345-4F46-8F94-66C6D57ACB77}"/>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4" name="Elipse 23">
              <a:extLst>
                <a:ext uri="{FF2B5EF4-FFF2-40B4-BE49-F238E27FC236}">
                  <a16:creationId xmlns="" xmlns:a16="http://schemas.microsoft.com/office/drawing/2014/main" id="{EFEEC80C-40BC-4CAA-B84C-AE9D7A3950F0}"/>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5" name="Elipse 24">
              <a:extLst>
                <a:ext uri="{FF2B5EF4-FFF2-40B4-BE49-F238E27FC236}">
                  <a16:creationId xmlns="" xmlns:a16="http://schemas.microsoft.com/office/drawing/2014/main" id="{A47F29EB-B380-4BEF-BFD1-898BC5A0FF75}"/>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6" name="Elipse 25">
              <a:extLst>
                <a:ext uri="{FF2B5EF4-FFF2-40B4-BE49-F238E27FC236}">
                  <a16:creationId xmlns="" xmlns:a16="http://schemas.microsoft.com/office/drawing/2014/main" id="{AC2E140F-15F4-4249-869C-76558FDB5856}"/>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142875</xdr:colOff>
      <xdr:row>47</xdr:row>
      <xdr:rowOff>95250</xdr:rowOff>
    </xdr:from>
    <xdr:to>
      <xdr:col>11</xdr:col>
      <xdr:colOff>46168</xdr:colOff>
      <xdr:row>47</xdr:row>
      <xdr:rowOff>276300</xdr:rowOff>
    </xdr:to>
    <xdr:grpSp>
      <xdr:nvGrpSpPr>
        <xdr:cNvPr id="27" name="Grupo 26">
          <a:extLst>
            <a:ext uri="{FF2B5EF4-FFF2-40B4-BE49-F238E27FC236}">
              <a16:creationId xmlns="" xmlns:a16="http://schemas.microsoft.com/office/drawing/2014/main" id="{371893C0-9F21-41F0-8D88-24E6C76C7677}"/>
            </a:ext>
          </a:extLst>
        </xdr:cNvPr>
        <xdr:cNvGrpSpPr/>
      </xdr:nvGrpSpPr>
      <xdr:grpSpPr>
        <a:xfrm>
          <a:off x="5362575" y="17287875"/>
          <a:ext cx="970093" cy="181050"/>
          <a:chOff x="1523999" y="771354"/>
          <a:chExt cx="970093" cy="181050"/>
        </a:xfrm>
        <a:solidFill>
          <a:schemeClr val="bg1">
            <a:lumMod val="65000"/>
          </a:schemeClr>
        </a:solidFill>
      </xdr:grpSpPr>
      <xdr:cxnSp macro="">
        <xdr:nvCxnSpPr>
          <xdr:cNvPr id="28" name="Conector recto 27">
            <a:extLst>
              <a:ext uri="{FF2B5EF4-FFF2-40B4-BE49-F238E27FC236}">
                <a16:creationId xmlns="" xmlns:a16="http://schemas.microsoft.com/office/drawing/2014/main" id="{B6919EE3-075A-450F-A11B-6C0179FF40D9}"/>
              </a:ext>
            </a:extLst>
          </xdr:cNvPr>
          <xdr:cNvCxnSpPr>
            <a:cxnSpLocks/>
            <a:stCxn id="30"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9" name="Grupo 28">
            <a:extLst>
              <a:ext uri="{FF2B5EF4-FFF2-40B4-BE49-F238E27FC236}">
                <a16:creationId xmlns="" xmlns:a16="http://schemas.microsoft.com/office/drawing/2014/main" id="{37BEBEBD-AD18-4836-9A04-7F22184AF84B}"/>
              </a:ext>
            </a:extLst>
          </xdr:cNvPr>
          <xdr:cNvGrpSpPr/>
        </xdr:nvGrpSpPr>
        <xdr:grpSpPr>
          <a:xfrm>
            <a:off x="1523999" y="771354"/>
            <a:ext cx="970093" cy="181050"/>
            <a:chOff x="2486023" y="806660"/>
            <a:chExt cx="2021750" cy="218974"/>
          </a:xfrm>
          <a:grpFill/>
        </xdr:grpSpPr>
        <xdr:sp macro="" textlink="">
          <xdr:nvSpPr>
            <xdr:cNvPr id="30" name="Elipse 29">
              <a:extLst>
                <a:ext uri="{FF2B5EF4-FFF2-40B4-BE49-F238E27FC236}">
                  <a16:creationId xmlns="" xmlns:a16="http://schemas.microsoft.com/office/drawing/2014/main" id="{EDDA83D3-894D-4439-99E2-41A404EEE47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1" name="Elipse 30">
              <a:extLst>
                <a:ext uri="{FF2B5EF4-FFF2-40B4-BE49-F238E27FC236}">
                  <a16:creationId xmlns="" xmlns:a16="http://schemas.microsoft.com/office/drawing/2014/main" id="{538DFB09-F4E2-4EA6-8503-1F9D9F5E8A96}"/>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2" name="Elipse 31">
              <a:extLst>
                <a:ext uri="{FF2B5EF4-FFF2-40B4-BE49-F238E27FC236}">
                  <a16:creationId xmlns="" xmlns:a16="http://schemas.microsoft.com/office/drawing/2014/main" id="{E7F279D5-ABD6-424A-BBE9-A50C6BA06926}"/>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3" name="Elipse 32">
              <a:extLst>
                <a:ext uri="{FF2B5EF4-FFF2-40B4-BE49-F238E27FC236}">
                  <a16:creationId xmlns="" xmlns:a16="http://schemas.microsoft.com/office/drawing/2014/main" id="{C22AE33A-F0AF-4ADB-91A8-EA83A6CC64D4}"/>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editAs="oneCell">
    <xdr:from>
      <xdr:col>9</xdr:col>
      <xdr:colOff>95250</xdr:colOff>
      <xdr:row>67</xdr:row>
      <xdr:rowOff>95250</xdr:rowOff>
    </xdr:from>
    <xdr:to>
      <xdr:col>11</xdr:col>
      <xdr:colOff>34542</xdr:colOff>
      <xdr:row>67</xdr:row>
      <xdr:rowOff>276300</xdr:rowOff>
    </xdr:to>
    <xdr:grpSp>
      <xdr:nvGrpSpPr>
        <xdr:cNvPr id="34" name="Grupo 33">
          <a:extLst>
            <a:ext uri="{FF2B5EF4-FFF2-40B4-BE49-F238E27FC236}">
              <a16:creationId xmlns="" xmlns:a16="http://schemas.microsoft.com/office/drawing/2014/main" id="{33B26F59-5B10-4854-90E1-A3D8A7865684}"/>
            </a:ext>
          </a:extLst>
        </xdr:cNvPr>
        <xdr:cNvGrpSpPr/>
      </xdr:nvGrpSpPr>
      <xdr:grpSpPr>
        <a:xfrm>
          <a:off x="5314950" y="25860375"/>
          <a:ext cx="1006092" cy="181050"/>
          <a:chOff x="1523999" y="771354"/>
          <a:chExt cx="1006092"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99E2EEE6-539A-43E7-8AB8-AB9862356654}"/>
              </a:ext>
            </a:extLst>
          </xdr:cNvPr>
          <xdr:cNvCxnSpPr>
            <a:cxnSpLocks/>
            <a:stCxn id="37"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3F4FC84B-373B-4BDA-B0DA-E1397AB80024}"/>
              </a:ext>
            </a:extLst>
          </xdr:cNvPr>
          <xdr:cNvGrpSpPr/>
        </xdr:nvGrpSpPr>
        <xdr:grpSpPr>
          <a:xfrm>
            <a:off x="1523999" y="771354"/>
            <a:ext cx="1006092" cy="181050"/>
            <a:chOff x="2486023" y="806660"/>
            <a:chExt cx="2096774" cy="218974"/>
          </a:xfrm>
          <a:grpFill/>
        </xdr:grpSpPr>
        <xdr:sp macro="" textlink="">
          <xdr:nvSpPr>
            <xdr:cNvPr id="37" name="Elipse 36">
              <a:extLst>
                <a:ext uri="{FF2B5EF4-FFF2-40B4-BE49-F238E27FC236}">
                  <a16:creationId xmlns="" xmlns:a16="http://schemas.microsoft.com/office/drawing/2014/main" id="{C34F7FC5-CB7D-46D4-A9B0-12D53E6F1C08}"/>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068FED34-F715-48E7-B714-26EDF3674454}"/>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CFF9350E-29EB-417F-8C99-2D875122587E}"/>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11DB3759-8280-4EE6-93CD-D50706835A7A}"/>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grpSp>
    </xdr:grpSp>
    <xdr:clientData/>
  </xdr:twoCellAnchor>
</xdr:wsDr>
</file>

<file path=xl/drawings/drawing27.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67001C9F-7050-41F5-A3D5-F0070C3F1C14}"/>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80FC68F5-8F86-49FA-9CC4-1C7E4B800C32}"/>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673E34AE-494C-40D2-8B2A-7282AF2DCDBC}"/>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E651920B-B74F-450C-A0CA-ADA242B5E2F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D3560BDC-433B-46A3-88F7-B690BCA6DDD6}"/>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20F2E3D6-3AE1-4545-A30C-B1CE53B37759}"/>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52E35908-593C-4DD9-805C-550714C2172B}"/>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28624CCB-434F-4960-94F1-B14F760C8D5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E1557D87-2869-43A8-9D8A-23E48751C5CE}"/>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029A9D94-757F-4EC5-8D9B-937FFC416F7A}"/>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DAF932F5-7C9E-4851-B012-66AC54670E95}"/>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AACBDDE4-3151-4F15-BD2D-1CA049382184}"/>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73ED0B28-CC44-4CF1-854F-DFFAAE2FDA80}"/>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1C02AA5D-8A16-48F6-9A5A-338AAF3A3A24}"/>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EC65E6B5-B8CB-4FB7-9636-6761703E0D53}"/>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C62D79DC-D9A4-4FC1-8479-C632C9186D7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2A4B3317-F53D-4448-B20E-829616795AA4}"/>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48B4DDEC-7639-4F72-97DB-58ED674BABE9}"/>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456C26FE-F0FD-42EC-AFAF-B3E97BFBE783}"/>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09A4D0BC-9304-4EF5-AC86-E8C1C029B60F}"/>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11B15211-801A-4681-BE1B-34D817658B32}"/>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8E3A1266-3BCC-4BDF-BE1F-3F4577B6EC57}"/>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83136557-0522-4C19-8784-C46A5F0797AF}"/>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9A0C3E81-D6B8-4B6F-9E4C-049EE45BF0DB}"/>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196FCF53-8B80-455D-A098-094F26691966}"/>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A0F90F32-7CE3-4982-956A-1C94E063BEB5}"/>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29A067E2-17E4-4049-97DC-7EAF5B4FEECA}"/>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BB0223F5-D89F-4A44-A3C2-CF8C89E20D48}"/>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1FE43415-F3D9-420D-B518-06A7A0B65951}"/>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C2F9E4FB-773D-4CAC-8680-AF2476A67225}"/>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696AA042-35ED-4EBC-BBC6-12E898E0B2F9}"/>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60CA9609-83ED-46D2-B722-761D14B86D88}"/>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F1543689-3703-4BB0-B509-94F5E15DD8CC}"/>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5649A3A7-FE0D-4FC7-B481-ACDEC9DB2C36}"/>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186199E6-44A3-42C9-9753-D2939774FCB7}"/>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DA1665F0-F7BC-4954-9DC7-824BC937B90C}"/>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2903A2D3-40C1-437C-8B0E-343852D5F2FF}"/>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A07549D8-0031-42C4-8BD6-F173ECD9485E}"/>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DD80BF9E-4A97-4A29-AAD3-D584574BBC4F}"/>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D3274FFF-3233-4C56-A985-3897FEF0E48D}"/>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3050B301-C2AD-46DA-BFDB-B96624E3A370}"/>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231AE74F-F72E-426C-B715-743BBBD9A4BD}"/>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429C06E0-8B91-408E-AD30-F0FC305275FF}"/>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E369225D-B415-4EA0-84D8-29F6323FABF1}"/>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3ACACBD7-490F-412C-82B0-D73D124B5E56}"/>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FEAF9DF8-E89A-40F7-89DD-072A2CA0BDD5}"/>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E32CD9B3-D95B-4ABE-8517-958841104449}"/>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9DECF121-F865-442B-A305-476054DB2516}"/>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06641F1C-2CA3-43E5-BABF-C63F01C88C6E}"/>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1C760C5E-1E6A-4F8B-BE92-F531E29CC34A}"/>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28.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52C77ACA-E646-4DCF-9C03-53E6393EBAD9}"/>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59240F79-5D31-4C6A-B61C-34A9EF97C2FF}"/>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1344D1FB-49D7-4036-B96A-E88C70EDE9CB}"/>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34234ABB-3960-4AAF-9714-A81BF075E40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AA1884D5-7473-4EE8-9127-7DFD1EB451F3}"/>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FF65FC75-FE10-43BB-8B73-FB6FE9A74397}"/>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AE636E55-6609-47D1-8223-83AF8DE6AAB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3C5217C7-7A45-4C1A-9980-DE5EEC4F215D}"/>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328E5361-E2AD-4008-8E54-CEC1660009F6}"/>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DC71B84C-1C9B-4AC5-B00A-5F088824ECEE}"/>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08A0714E-D751-4C7E-BC37-82761B65D08A}"/>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B1A8EFDE-E0D2-457B-BE99-7B45CBD730AB}"/>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49E852F2-2448-4B22-AE19-ED2B57E9AAFF}"/>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747A439C-B871-440A-8340-35194A602609}"/>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23C4E510-6E48-4B92-9048-4CE8983E0B59}"/>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7678A785-5147-40CE-AC6A-A21BEC997E36}"/>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34710821-638E-4ABE-8862-2887DAD51438}"/>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67A7AD23-D598-4CF7-8965-D8CF61617A9D}"/>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4B999026-7C09-4325-A977-0328F3F7E59C}"/>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89D0E207-BE7A-4E20-8C2D-5FB06439C81D}"/>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9DD6F5ED-E188-41A0-9C0F-FCFF73814E1B}"/>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9BAF85CF-D3CE-43F6-9EEC-6A67F883A1A4}"/>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F19F4DFF-BF0D-4F4E-A201-8E958E3756D0}"/>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2D712990-C83D-400A-998A-ADCCB047F97F}"/>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451110B9-314C-44AD-8AA3-2B24B16367E5}"/>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BF919FCB-98E2-48AC-8C59-739579492737}"/>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8F4AC398-F7E1-4333-8873-12C52F230C53}"/>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252AA3AE-00BC-4B2F-8F3A-79C0683E1E39}"/>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3181DC16-8020-4B84-B252-2F79C1AAFF7B}"/>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016421D6-AD5C-4F1B-B742-8EB866EEF529}"/>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4A42B637-AFCD-425C-A1D6-DD2A816CE9B1}"/>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F4A226FF-C17A-4F0B-8820-5865E2276C86}"/>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93AB43B6-D1E9-4600-B369-D2759C60BD4A}"/>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76CA65F3-9A88-4598-A348-4FDFE34CCCA0}"/>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86E77424-5FD1-4223-BCE9-5B67DDE77DF7}"/>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C54FC493-EFF0-4259-9E14-507C7DCFAE3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8B6DD330-7F80-4148-A9B9-35F9704BC669}"/>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CBED48F6-52AE-4F5E-B0B0-CA7BE29380D9}"/>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5F8FFAF3-B2A1-4A25-BD63-407512F76F1E}"/>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EEE62B47-4381-48A3-9235-06F369B19CA5}"/>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1FED1D7F-E2DE-4A2A-98F7-6AAEE70129CB}"/>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973EB441-3872-44C3-9C88-B2AD9E8991CE}"/>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B046BCD3-7C03-4D5A-B708-84D538D68648}"/>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3C6D6EBB-F32A-4134-9F08-48F703462CB7}"/>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4436F7D4-F70A-411C-9A81-89597C0ABEC1}"/>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9335180C-4572-4E89-B26C-B991FC03197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885F0461-0B99-4208-8EDD-5910698B23F8}"/>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7DA9292F-28A8-4B2D-B217-BA141B47EDFD}"/>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9F6FFFCF-18C5-4639-915E-33ACB36DE2F0}"/>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C4C578E1-3088-4E76-9915-E9A2E70EF57C}"/>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29.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0DE0D4C9-28CE-49F4-8DCF-94C539169365}"/>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D2910B1C-AC2E-4737-ADBE-1EDD9F47A601}"/>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21D67EE8-56FC-4630-A04E-1C6EBF4217B8}"/>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B9C7B056-A17D-41C9-BA58-E91779235AF2}"/>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34A9113D-8985-4BC7-AF80-F6ABDB9AB993}"/>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3CCF8DEE-CCCE-4DC3-BB74-5CF0E66F2E37}"/>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CD6E8882-8F26-43C6-BD17-96B75B73DECA}"/>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8E9092EA-AC19-4A7D-BEEA-8DEBBFE2CBAD}"/>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12FCBFB7-5378-433E-954B-611B2D9B7EE8}"/>
            </a:ext>
          </a:extLst>
        </xdr:cNvPr>
        <xdr:cNvSpPr/>
      </xdr:nvSpPr>
      <xdr:spPr>
        <a:xfrm>
          <a:off x="5457825"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C58441BA-420E-49F9-9B3B-3AD25F0A53FF}"/>
            </a:ext>
          </a:extLst>
        </xdr:cNvPr>
        <xdr:cNvSpPr/>
      </xdr:nvSpPr>
      <xdr:spPr>
        <a:xfrm>
          <a:off x="4476750" y="404812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44</xdr:row>
      <xdr:rowOff>47625</xdr:rowOff>
    </xdr:from>
    <xdr:to>
      <xdr:col>13</xdr:col>
      <xdr:colOff>0</xdr:colOff>
      <xdr:row>44</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0DA734E4-146E-4329-8876-C6D590A16B6B}"/>
            </a:ext>
          </a:extLst>
        </xdr:cNvPr>
        <xdr:cNvSpPr/>
      </xdr:nvSpPr>
      <xdr:spPr>
        <a:xfrm>
          <a:off x="5448300"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44</xdr:row>
      <xdr:rowOff>47625</xdr:rowOff>
    </xdr:from>
    <xdr:to>
      <xdr:col>10</xdr:col>
      <xdr:colOff>209550</xdr:colOff>
      <xdr:row>44</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0F282AB8-5CEB-4A98-8B9A-886543941B7E}"/>
            </a:ext>
          </a:extLst>
        </xdr:cNvPr>
        <xdr:cNvSpPr/>
      </xdr:nvSpPr>
      <xdr:spPr>
        <a:xfrm>
          <a:off x="4467225" y="11915775"/>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EF95F7C7-CFFB-40C3-A73D-95F82CD8DD47}"/>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D71E647B-AA84-4EEC-AAB9-008DBFFFA6D6}"/>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8E9632E4-FB7D-43AF-800B-53F57D03CD80}"/>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A867D6AC-9BE5-432D-B4DE-D627A619227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392417CB-9917-4D82-8508-D2AF51502858}"/>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4961E616-4558-44AE-B66A-8F0E8FFA8851}"/>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6091BCE4-42C4-45F3-9136-CDAC5DD51B86}"/>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26AE7B2B-07DE-4E56-A925-406C521751C8}"/>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65</xdr:row>
      <xdr:rowOff>47625</xdr:rowOff>
    </xdr:from>
    <xdr:to>
      <xdr:col>13</xdr:col>
      <xdr:colOff>0</xdr:colOff>
      <xdr:row>65</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9EA51275-7A55-402D-9ACA-21F7D9FB61D0}"/>
            </a:ext>
          </a:extLst>
        </xdr:cNvPr>
        <xdr:cNvSpPr/>
      </xdr:nvSpPr>
      <xdr:spPr>
        <a:xfrm>
          <a:off x="5448300"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65</xdr:row>
      <xdr:rowOff>47625</xdr:rowOff>
    </xdr:from>
    <xdr:to>
      <xdr:col>10</xdr:col>
      <xdr:colOff>209550</xdr:colOff>
      <xdr:row>65</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35199F4C-884C-40A1-8237-B70B27ECC6CF}"/>
            </a:ext>
          </a:extLst>
        </xdr:cNvPr>
        <xdr:cNvSpPr/>
      </xdr:nvSpPr>
      <xdr:spPr>
        <a:xfrm>
          <a:off x="4467225" y="201739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47</xdr:row>
      <xdr:rowOff>85725</xdr:rowOff>
    </xdr:from>
    <xdr:to>
      <xdr:col>12</xdr:col>
      <xdr:colOff>7207</xdr:colOff>
      <xdr:row>47</xdr:row>
      <xdr:rowOff>266775</xdr:rowOff>
    </xdr:to>
    <xdr:grpSp>
      <xdr:nvGrpSpPr>
        <xdr:cNvPr id="24" name="Grupo 23">
          <a:extLst>
            <a:ext uri="{FF2B5EF4-FFF2-40B4-BE49-F238E27FC236}">
              <a16:creationId xmlns="" xmlns:a16="http://schemas.microsoft.com/office/drawing/2014/main" id="{97858181-13DC-4D8C-B978-226306DCB5C6}"/>
            </a:ext>
          </a:extLst>
        </xdr:cNvPr>
        <xdr:cNvGrpSpPr/>
      </xdr:nvGrpSpPr>
      <xdr:grpSpPr>
        <a:xfrm>
          <a:off x="5086350" y="1786890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6FE0C4E0-0AD3-4FF7-8C56-F900FBC6F985}"/>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FD61CB6E-970C-496E-AAEC-68F148C890AF}"/>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971A47D9-2057-499A-A8C1-AD3833D65DF4}"/>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5A4E7413-4493-4811-A93D-C768429D6A63}"/>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6DF884C7-5AE2-45D1-A839-BD920C7BC209}"/>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968F18A6-38ED-4CC4-BDD6-0DD66031B277}"/>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67893F49-F57A-43AC-B398-06240EFA39ED}"/>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88</xdr:row>
      <xdr:rowOff>47625</xdr:rowOff>
    </xdr:from>
    <xdr:to>
      <xdr:col>13</xdr:col>
      <xdr:colOff>0</xdr:colOff>
      <xdr:row>88</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E56F5D86-00F7-41D9-9C27-8B50E02A87A9}"/>
            </a:ext>
          </a:extLst>
        </xdr:cNvPr>
        <xdr:cNvSpPr/>
      </xdr:nvSpPr>
      <xdr:spPr>
        <a:xfrm>
          <a:off x="5448300"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88</xdr:row>
      <xdr:rowOff>47625</xdr:rowOff>
    </xdr:from>
    <xdr:to>
      <xdr:col>10</xdr:col>
      <xdr:colOff>209550</xdr:colOff>
      <xdr:row>88</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23426531-DB30-483E-91D0-573772830F5D}"/>
            </a:ext>
          </a:extLst>
        </xdr:cNvPr>
        <xdr:cNvSpPr/>
      </xdr:nvSpPr>
      <xdr:spPr>
        <a:xfrm>
          <a:off x="4467225" y="290893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68</xdr:row>
      <xdr:rowOff>85725</xdr:rowOff>
    </xdr:from>
    <xdr:to>
      <xdr:col>12</xdr:col>
      <xdr:colOff>7207</xdr:colOff>
      <xdr:row>68</xdr:row>
      <xdr:rowOff>266775</xdr:rowOff>
    </xdr:to>
    <xdr:grpSp>
      <xdr:nvGrpSpPr>
        <xdr:cNvPr id="34" name="Grupo 33">
          <a:extLst>
            <a:ext uri="{FF2B5EF4-FFF2-40B4-BE49-F238E27FC236}">
              <a16:creationId xmlns="" xmlns:a16="http://schemas.microsoft.com/office/drawing/2014/main" id="{27117D3C-1B4F-4469-B6EE-FF3403A24AC4}"/>
            </a:ext>
          </a:extLst>
        </xdr:cNvPr>
        <xdr:cNvGrpSpPr/>
      </xdr:nvGrpSpPr>
      <xdr:grpSpPr>
        <a:xfrm>
          <a:off x="5086350" y="2634615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EEEF33AA-E6A9-4804-A0B6-54E0188E1D5C}"/>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FEB70572-E8E8-4FF5-AE58-02635604AB5D}"/>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6743668C-C93E-4B2C-9FA9-52DFB3B03F8B}"/>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B664E6B2-140C-4D9D-8DF4-A9647D5DB602}"/>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66C20ECE-A08C-403B-B99C-95AC116CC8FF}"/>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955F6AFB-E6FB-4918-9CE6-2333076F3B33}"/>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DBC7A8FD-9E0D-41C3-93A6-482561F6E417}"/>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115</xdr:row>
      <xdr:rowOff>47625</xdr:rowOff>
    </xdr:from>
    <xdr:to>
      <xdr:col>13</xdr:col>
      <xdr:colOff>0</xdr:colOff>
      <xdr:row>115</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67F40F97-BBAE-497C-870A-9A2164AEEF60}"/>
            </a:ext>
          </a:extLst>
        </xdr:cNvPr>
        <xdr:cNvSpPr/>
      </xdr:nvSpPr>
      <xdr:spPr>
        <a:xfrm>
          <a:off x="5448300"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Socios</a:t>
          </a:r>
        </a:p>
      </xdr:txBody>
    </xdr:sp>
    <xdr:clientData/>
  </xdr:twoCellAnchor>
  <xdr:twoCellAnchor>
    <xdr:from>
      <xdr:col>7</xdr:col>
      <xdr:colOff>666750</xdr:colOff>
      <xdr:row>115</xdr:row>
      <xdr:rowOff>47625</xdr:rowOff>
    </xdr:from>
    <xdr:to>
      <xdr:col>10</xdr:col>
      <xdr:colOff>209550</xdr:colOff>
      <xdr:row>115</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D5261E58-6981-4C7A-9FB6-D318EE727C7B}"/>
            </a:ext>
          </a:extLst>
        </xdr:cNvPr>
        <xdr:cNvSpPr/>
      </xdr:nvSpPr>
      <xdr:spPr>
        <a:xfrm>
          <a:off x="4467225" y="37738050"/>
          <a:ext cx="9144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91</xdr:row>
      <xdr:rowOff>95250</xdr:rowOff>
    </xdr:from>
    <xdr:to>
      <xdr:col>12</xdr:col>
      <xdr:colOff>5107</xdr:colOff>
      <xdr:row>91</xdr:row>
      <xdr:rowOff>276300</xdr:rowOff>
    </xdr:to>
    <xdr:grpSp>
      <xdr:nvGrpSpPr>
        <xdr:cNvPr id="44" name="Grupo 43">
          <a:extLst>
            <a:ext uri="{FF2B5EF4-FFF2-40B4-BE49-F238E27FC236}">
              <a16:creationId xmlns="" xmlns:a16="http://schemas.microsoft.com/office/drawing/2014/main" id="{355750F3-8866-4073-9BFB-B2303FC5CE7A}"/>
            </a:ext>
          </a:extLst>
        </xdr:cNvPr>
        <xdr:cNvGrpSpPr/>
      </xdr:nvGrpSpPr>
      <xdr:grpSpPr>
        <a:xfrm>
          <a:off x="5076825" y="3538537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0D79897D-2E70-46A6-9D61-564160DB9537}"/>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CCFCDC0E-D7D4-407B-8A22-2178ECEF33B2}"/>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CFF6AFDC-F3EC-42E0-854D-A8BBA63C62E1}"/>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FAB9561A-1CF2-4BFB-9113-6DE137C335E9}"/>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9573A4CC-4EB6-4A75-970C-51828D037DF4}"/>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41949C8F-19CE-4C8D-BAF8-304CFC7EEFFE}"/>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E3795FA6-6D91-40C2-B822-E221FF5576CC}"/>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1562100</xdr:colOff>
      <xdr:row>14</xdr:row>
      <xdr:rowOff>85725</xdr:rowOff>
    </xdr:from>
    <xdr:to>
      <xdr:col>6</xdr:col>
      <xdr:colOff>2657474</xdr:colOff>
      <xdr:row>14</xdr:row>
      <xdr:rowOff>352425</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4810125" y="3000375"/>
          <a:ext cx="1095374" cy="266700"/>
        </a:xfrm>
        <a:prstGeom prst="rect">
          <a:avLst/>
        </a:prstGeom>
        <a:solidFill>
          <a:srgbClr val="FF66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s-MX" sz="1100" b="1"/>
            <a:t>Volver</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17</xdr:col>
      <xdr:colOff>0</xdr:colOff>
      <xdr:row>0</xdr:row>
      <xdr:rowOff>28574</xdr:rowOff>
    </xdr:from>
    <xdr:to>
      <xdr:col>17</xdr:col>
      <xdr:colOff>0</xdr:colOff>
      <xdr:row>0</xdr:row>
      <xdr:rowOff>342899</xdr:rowOff>
    </xdr:to>
    <xdr:grpSp>
      <xdr:nvGrpSpPr>
        <xdr:cNvPr id="2" name="Grupo 1">
          <a:extLst>
            <a:ext uri="{FF2B5EF4-FFF2-40B4-BE49-F238E27FC236}">
              <a16:creationId xmlns="" xmlns:a16="http://schemas.microsoft.com/office/drawing/2014/main" id="{5800EFDF-7873-4C2E-AD9E-500B07808A6E}"/>
            </a:ext>
          </a:extLst>
        </xdr:cNvPr>
        <xdr:cNvGrpSpPr/>
      </xdr:nvGrpSpPr>
      <xdr:grpSpPr>
        <a:xfrm>
          <a:off x="11315700" y="28574"/>
          <a:ext cx="0" cy="314325"/>
          <a:chOff x="0" y="314325"/>
          <a:chExt cx="1227231" cy="321094"/>
        </a:xfrm>
      </xdr:grpSpPr>
      <xdr:grpSp>
        <xdr:nvGrpSpPr>
          <xdr:cNvPr id="3" name="Group 1">
            <a:extLst>
              <a:ext uri="{FF2B5EF4-FFF2-40B4-BE49-F238E27FC236}">
                <a16:creationId xmlns="" xmlns:a16="http://schemas.microsoft.com/office/drawing/2014/main" id="{AB401AA1-58FA-4E84-B705-6FB48F7BB170}"/>
              </a:ext>
            </a:extLst>
          </xdr:cNvPr>
          <xdr:cNvGrpSpPr/>
        </xdr:nvGrpSpPr>
        <xdr:grpSpPr>
          <a:xfrm>
            <a:off x="495300" y="314325"/>
            <a:ext cx="731931" cy="321094"/>
            <a:chOff x="0" y="0"/>
            <a:chExt cx="731931" cy="321094"/>
          </a:xfrm>
        </xdr:grpSpPr>
        <xdr:sp macro="" textlink="">
          <xdr:nvSpPr>
            <xdr:cNvPr id="8" name="Shape 2">
              <a:extLst>
                <a:ext uri="{FF2B5EF4-FFF2-40B4-BE49-F238E27FC236}">
                  <a16:creationId xmlns="" xmlns:a16="http://schemas.microsoft.com/office/drawing/2014/main" id="{B3AEDC00-7C91-4E58-AA7E-F855922CA1A8}"/>
                </a:ext>
              </a:extLst>
            </xdr:cNvPr>
            <xdr:cNvSpPr/>
          </xdr:nvSpPr>
          <xdr:spPr>
            <a:xfrm>
              <a:off x="243627" y="12506"/>
              <a:ext cx="269379" cy="299553"/>
            </a:xfrm>
            <a:custGeom>
              <a:avLst/>
              <a:gdLst/>
              <a:ahLst/>
              <a:cxnLst/>
              <a:rect l="0" t="0" r="0" b="0"/>
              <a:pathLst>
                <a:path w="269379" h="299553">
                  <a:moveTo>
                    <a:pt x="205486" y="88568"/>
                  </a:moveTo>
                  <a:lnTo>
                    <a:pt x="204175" y="101176"/>
                  </a:lnTo>
                  <a:lnTo>
                    <a:pt x="200256" y="113241"/>
                  </a:lnTo>
                  <a:lnTo>
                    <a:pt x="193749" y="124330"/>
                  </a:lnTo>
                  <a:lnTo>
                    <a:pt x="184673" y="134013"/>
                  </a:lnTo>
                  <a:lnTo>
                    <a:pt x="173047" y="141858"/>
                  </a:lnTo>
                  <a:lnTo>
                    <a:pt x="158893" y="147434"/>
                  </a:lnTo>
                  <a:lnTo>
                    <a:pt x="142228" y="150311"/>
                  </a:lnTo>
                  <a:lnTo>
                    <a:pt x="160792" y="198995"/>
                  </a:lnTo>
                  <a:lnTo>
                    <a:pt x="178259" y="194801"/>
                  </a:lnTo>
                  <a:lnTo>
                    <a:pt x="193988" y="189217"/>
                  </a:lnTo>
                  <a:lnTo>
                    <a:pt x="208039" y="182408"/>
                  </a:lnTo>
                  <a:lnTo>
                    <a:pt x="220472" y="174541"/>
                  </a:lnTo>
                  <a:lnTo>
                    <a:pt x="231346" y="165783"/>
                  </a:lnTo>
                  <a:lnTo>
                    <a:pt x="240721" y="156297"/>
                  </a:lnTo>
                  <a:lnTo>
                    <a:pt x="248657" y="146252"/>
                  </a:lnTo>
                  <a:lnTo>
                    <a:pt x="255213" y="135813"/>
                  </a:lnTo>
                  <a:lnTo>
                    <a:pt x="260448" y="125145"/>
                  </a:lnTo>
                  <a:lnTo>
                    <a:pt x="264423" y="114414"/>
                  </a:lnTo>
                  <a:lnTo>
                    <a:pt x="267196" y="103788"/>
                  </a:lnTo>
                  <a:lnTo>
                    <a:pt x="268828" y="93431"/>
                  </a:lnTo>
                  <a:lnTo>
                    <a:pt x="269379" y="83509"/>
                  </a:lnTo>
                  <a:lnTo>
                    <a:pt x="269379" y="83234"/>
                  </a:lnTo>
                  <a:lnTo>
                    <a:pt x="268510" y="69754"/>
                  </a:lnTo>
                  <a:lnTo>
                    <a:pt x="265885" y="57365"/>
                  </a:lnTo>
                  <a:lnTo>
                    <a:pt x="261476" y="46097"/>
                  </a:lnTo>
                  <a:lnTo>
                    <a:pt x="255254" y="35982"/>
                  </a:lnTo>
                  <a:lnTo>
                    <a:pt x="247193" y="27051"/>
                  </a:lnTo>
                  <a:lnTo>
                    <a:pt x="237264" y="19336"/>
                  </a:lnTo>
                  <a:lnTo>
                    <a:pt x="225440" y="12867"/>
                  </a:lnTo>
                  <a:lnTo>
                    <a:pt x="211693" y="7676"/>
                  </a:lnTo>
                  <a:lnTo>
                    <a:pt x="195995" y="3795"/>
                  </a:lnTo>
                  <a:lnTo>
                    <a:pt x="178319" y="1255"/>
                  </a:lnTo>
                  <a:lnTo>
                    <a:pt x="158636" y="87"/>
                  </a:lnTo>
                  <a:lnTo>
                    <a:pt x="138945" y="0"/>
                  </a:lnTo>
                  <a:lnTo>
                    <a:pt x="125574" y="238"/>
                  </a:lnTo>
                  <a:lnTo>
                    <a:pt x="112648" y="786"/>
                  </a:lnTo>
                  <a:lnTo>
                    <a:pt x="100114" y="1706"/>
                  </a:lnTo>
                  <a:lnTo>
                    <a:pt x="87917" y="3059"/>
                  </a:lnTo>
                  <a:lnTo>
                    <a:pt x="76002" y="4905"/>
                  </a:lnTo>
                  <a:lnTo>
                    <a:pt x="64947" y="7161"/>
                  </a:lnTo>
                  <a:lnTo>
                    <a:pt x="0" y="299553"/>
                  </a:lnTo>
                  <a:lnTo>
                    <a:pt x="40957" y="299553"/>
                  </a:lnTo>
                  <a:lnTo>
                    <a:pt x="50304" y="298422"/>
                  </a:lnTo>
                  <a:lnTo>
                    <a:pt x="61046" y="293625"/>
                  </a:lnTo>
                  <a:lnTo>
                    <a:pt x="71037" y="283056"/>
                  </a:lnTo>
                  <a:lnTo>
                    <a:pt x="77965" y="265377"/>
                  </a:lnTo>
                  <a:lnTo>
                    <a:pt x="81364" y="250151"/>
                  </a:lnTo>
                  <a:lnTo>
                    <a:pt x="85032" y="233665"/>
                  </a:lnTo>
                  <a:lnTo>
                    <a:pt x="88433" y="218352"/>
                  </a:lnTo>
                  <a:lnTo>
                    <a:pt x="91030" y="206646"/>
                  </a:lnTo>
                  <a:lnTo>
                    <a:pt x="92285" y="200980"/>
                  </a:lnTo>
                  <a:lnTo>
                    <a:pt x="92329" y="200785"/>
                  </a:lnTo>
                  <a:lnTo>
                    <a:pt x="103395" y="201731"/>
                  </a:lnTo>
                  <a:lnTo>
                    <a:pt x="117154" y="202515"/>
                  </a:lnTo>
                  <a:lnTo>
                    <a:pt x="120408" y="202550"/>
                  </a:lnTo>
                  <a:lnTo>
                    <a:pt x="126707" y="150404"/>
                  </a:lnTo>
                  <a:lnTo>
                    <a:pt x="112466" y="144294"/>
                  </a:lnTo>
                  <a:lnTo>
                    <a:pt x="111311" y="134860"/>
                  </a:lnTo>
                  <a:lnTo>
                    <a:pt x="111747" y="133068"/>
                  </a:lnTo>
                  <a:lnTo>
                    <a:pt x="129806" y="51560"/>
                  </a:lnTo>
                  <a:lnTo>
                    <a:pt x="139741" y="50609"/>
                  </a:lnTo>
                  <a:lnTo>
                    <a:pt x="154084" y="50123"/>
                  </a:lnTo>
                  <a:lnTo>
                    <a:pt x="158457" y="50099"/>
                  </a:lnTo>
                  <a:lnTo>
                    <a:pt x="173842" y="51237"/>
                  </a:lnTo>
                  <a:lnTo>
                    <a:pt x="187155" y="55223"/>
                  </a:lnTo>
                  <a:lnTo>
                    <a:pt x="197465" y="62921"/>
                  </a:lnTo>
                  <a:lnTo>
                    <a:pt x="203841" y="75191"/>
                  </a:lnTo>
                  <a:lnTo>
                    <a:pt x="205486" y="88568"/>
                  </a:lnTo>
                  <a:close/>
                </a:path>
                <a:path w="269379" h="299553">
                  <a:moveTo>
                    <a:pt x="141529" y="201634"/>
                  </a:moveTo>
                  <a:lnTo>
                    <a:pt x="160792" y="198995"/>
                  </a:lnTo>
                  <a:lnTo>
                    <a:pt x="142228" y="150311"/>
                  </a:lnTo>
                  <a:lnTo>
                    <a:pt x="135140" y="150607"/>
                  </a:lnTo>
                  <a:lnTo>
                    <a:pt x="126707" y="150404"/>
                  </a:lnTo>
                  <a:lnTo>
                    <a:pt x="120408" y="202550"/>
                  </a:lnTo>
                  <a:lnTo>
                    <a:pt x="141529" y="201634"/>
                  </a:lnTo>
                  <a:close/>
                </a:path>
              </a:pathLst>
            </a:custGeom>
            <a:solidFill>
              <a:srgbClr val="FEB700"/>
            </a:solidFill>
          </xdr:spPr>
        </xdr:sp>
        <xdr:sp macro="" textlink="">
          <xdr:nvSpPr>
            <xdr:cNvPr id="9" name="Shape 3">
              <a:extLst>
                <a:ext uri="{FF2B5EF4-FFF2-40B4-BE49-F238E27FC236}">
                  <a16:creationId xmlns="" xmlns:a16="http://schemas.microsoft.com/office/drawing/2014/main" id="{756BFDCE-FA0A-4E61-B3A8-B2D004908C94}"/>
                </a:ext>
              </a:extLst>
            </xdr:cNvPr>
            <xdr:cNvSpPr/>
          </xdr:nvSpPr>
          <xdr:spPr>
            <a:xfrm>
              <a:off x="6350" y="6350"/>
              <a:ext cx="256869" cy="308394"/>
            </a:xfrm>
            <a:custGeom>
              <a:avLst/>
              <a:gdLst/>
              <a:ahLst/>
              <a:cxnLst/>
              <a:rect l="0" t="0" r="0" b="0"/>
              <a:pathLst>
                <a:path w="256869" h="308394">
                  <a:moveTo>
                    <a:pt x="87221" y="222665"/>
                  </a:moveTo>
                  <a:lnTo>
                    <a:pt x="81023" y="210486"/>
                  </a:lnTo>
                  <a:lnTo>
                    <a:pt x="76994" y="196535"/>
                  </a:lnTo>
                  <a:lnTo>
                    <a:pt x="75216" y="180949"/>
                  </a:lnTo>
                  <a:lnTo>
                    <a:pt x="75133" y="176529"/>
                  </a:lnTo>
                  <a:lnTo>
                    <a:pt x="75750" y="164513"/>
                  </a:lnTo>
                  <a:lnTo>
                    <a:pt x="77622" y="151870"/>
                  </a:lnTo>
                  <a:lnTo>
                    <a:pt x="80777" y="138904"/>
                  </a:lnTo>
                  <a:lnTo>
                    <a:pt x="85244" y="125922"/>
                  </a:lnTo>
                  <a:lnTo>
                    <a:pt x="91051" y="113227"/>
                  </a:lnTo>
                  <a:lnTo>
                    <a:pt x="98227" y="101124"/>
                  </a:lnTo>
                  <a:lnTo>
                    <a:pt x="106801" y="89918"/>
                  </a:lnTo>
                  <a:lnTo>
                    <a:pt x="116802" y="79915"/>
                  </a:lnTo>
                  <a:lnTo>
                    <a:pt x="128258" y="71417"/>
                  </a:lnTo>
                  <a:lnTo>
                    <a:pt x="141199" y="64732"/>
                  </a:lnTo>
                  <a:lnTo>
                    <a:pt x="155652" y="60162"/>
                  </a:lnTo>
                  <a:lnTo>
                    <a:pt x="171647" y="58013"/>
                  </a:lnTo>
                  <a:lnTo>
                    <a:pt x="176784" y="57886"/>
                  </a:lnTo>
                  <a:lnTo>
                    <a:pt x="187445" y="58348"/>
                  </a:lnTo>
                  <a:lnTo>
                    <a:pt x="199832" y="59883"/>
                  </a:lnTo>
                  <a:lnTo>
                    <a:pt x="213071" y="62715"/>
                  </a:lnTo>
                  <a:lnTo>
                    <a:pt x="226290" y="67067"/>
                  </a:lnTo>
                  <a:lnTo>
                    <a:pt x="238613" y="73163"/>
                  </a:lnTo>
                  <a:lnTo>
                    <a:pt x="247548" y="79717"/>
                  </a:lnTo>
                  <a:lnTo>
                    <a:pt x="252899" y="61460"/>
                  </a:lnTo>
                  <a:lnTo>
                    <a:pt x="255288" y="52377"/>
                  </a:lnTo>
                  <a:lnTo>
                    <a:pt x="256755" y="45440"/>
                  </a:lnTo>
                  <a:lnTo>
                    <a:pt x="256869" y="37052"/>
                  </a:lnTo>
                  <a:lnTo>
                    <a:pt x="252914" y="27445"/>
                  </a:lnTo>
                  <a:lnTo>
                    <a:pt x="242947" y="17847"/>
                  </a:lnTo>
                  <a:lnTo>
                    <a:pt x="225025" y="9486"/>
                  </a:lnTo>
                  <a:lnTo>
                    <a:pt x="224751" y="9397"/>
                  </a:lnTo>
                  <a:lnTo>
                    <a:pt x="212247" y="5681"/>
                  </a:lnTo>
                  <a:lnTo>
                    <a:pt x="200310" y="2904"/>
                  </a:lnTo>
                  <a:lnTo>
                    <a:pt x="188250" y="1056"/>
                  </a:lnTo>
                  <a:lnTo>
                    <a:pt x="175377" y="125"/>
                  </a:lnTo>
                  <a:lnTo>
                    <a:pt x="168021" y="0"/>
                  </a:lnTo>
                  <a:lnTo>
                    <a:pt x="151341" y="711"/>
                  </a:lnTo>
                  <a:lnTo>
                    <a:pt x="135515" y="2794"/>
                  </a:lnTo>
                  <a:lnTo>
                    <a:pt x="120544" y="6174"/>
                  </a:lnTo>
                  <a:lnTo>
                    <a:pt x="106433" y="10774"/>
                  </a:lnTo>
                  <a:lnTo>
                    <a:pt x="93184" y="16519"/>
                  </a:lnTo>
                  <a:lnTo>
                    <a:pt x="80801" y="23333"/>
                  </a:lnTo>
                  <a:lnTo>
                    <a:pt x="69286" y="31141"/>
                  </a:lnTo>
                  <a:lnTo>
                    <a:pt x="58644" y="39865"/>
                  </a:lnTo>
                  <a:lnTo>
                    <a:pt x="48878" y="49432"/>
                  </a:lnTo>
                  <a:lnTo>
                    <a:pt x="39990" y="59764"/>
                  </a:lnTo>
                  <a:lnTo>
                    <a:pt x="31984" y="70787"/>
                  </a:lnTo>
                  <a:lnTo>
                    <a:pt x="24863" y="82423"/>
                  </a:lnTo>
                  <a:lnTo>
                    <a:pt x="18631" y="94599"/>
                  </a:lnTo>
                  <a:lnTo>
                    <a:pt x="13291" y="107237"/>
                  </a:lnTo>
                  <a:lnTo>
                    <a:pt x="8845" y="120262"/>
                  </a:lnTo>
                  <a:lnTo>
                    <a:pt x="5298" y="133599"/>
                  </a:lnTo>
                  <a:lnTo>
                    <a:pt x="2652" y="147171"/>
                  </a:lnTo>
                  <a:lnTo>
                    <a:pt x="911" y="160903"/>
                  </a:lnTo>
                  <a:lnTo>
                    <a:pt x="78" y="174718"/>
                  </a:lnTo>
                  <a:lnTo>
                    <a:pt x="0" y="180454"/>
                  </a:lnTo>
                  <a:lnTo>
                    <a:pt x="912" y="199553"/>
                  </a:lnTo>
                  <a:lnTo>
                    <a:pt x="3565" y="216867"/>
                  </a:lnTo>
                  <a:lnTo>
                    <a:pt x="7831" y="232458"/>
                  </a:lnTo>
                  <a:lnTo>
                    <a:pt x="13584" y="246389"/>
                  </a:lnTo>
                  <a:lnTo>
                    <a:pt x="20696" y="258724"/>
                  </a:lnTo>
                  <a:lnTo>
                    <a:pt x="29041" y="269526"/>
                  </a:lnTo>
                  <a:lnTo>
                    <a:pt x="38491" y="278858"/>
                  </a:lnTo>
                  <a:lnTo>
                    <a:pt x="48920" y="286784"/>
                  </a:lnTo>
                  <a:lnTo>
                    <a:pt x="60200" y="293366"/>
                  </a:lnTo>
                  <a:lnTo>
                    <a:pt x="72205" y="298668"/>
                  </a:lnTo>
                  <a:lnTo>
                    <a:pt x="84808" y="302754"/>
                  </a:lnTo>
                  <a:lnTo>
                    <a:pt x="97881" y="305685"/>
                  </a:lnTo>
                  <a:lnTo>
                    <a:pt x="111299" y="307526"/>
                  </a:lnTo>
                  <a:lnTo>
                    <a:pt x="124933" y="308340"/>
                  </a:lnTo>
                  <a:lnTo>
                    <a:pt x="129552" y="308394"/>
                  </a:lnTo>
                  <a:lnTo>
                    <a:pt x="144827" y="307978"/>
                  </a:lnTo>
                  <a:lnTo>
                    <a:pt x="158032" y="306703"/>
                  </a:lnTo>
                  <a:lnTo>
                    <a:pt x="169715" y="304528"/>
                  </a:lnTo>
                  <a:lnTo>
                    <a:pt x="180421" y="301413"/>
                  </a:lnTo>
                  <a:lnTo>
                    <a:pt x="183349" y="300354"/>
                  </a:lnTo>
                  <a:lnTo>
                    <a:pt x="198865" y="289347"/>
                  </a:lnTo>
                  <a:lnTo>
                    <a:pt x="204152" y="279151"/>
                  </a:lnTo>
                  <a:lnTo>
                    <a:pt x="204520" y="277710"/>
                  </a:lnTo>
                  <a:lnTo>
                    <a:pt x="215455" y="228574"/>
                  </a:lnTo>
                  <a:lnTo>
                    <a:pt x="201252" y="237912"/>
                  </a:lnTo>
                  <a:lnTo>
                    <a:pt x="188227" y="244457"/>
                  </a:lnTo>
                  <a:lnTo>
                    <a:pt x="176198" y="248683"/>
                  </a:lnTo>
                  <a:lnTo>
                    <a:pt x="164980" y="251062"/>
                  </a:lnTo>
                  <a:lnTo>
                    <a:pt x="154389" y="252068"/>
                  </a:lnTo>
                  <a:lnTo>
                    <a:pt x="147904" y="252209"/>
                  </a:lnTo>
                  <a:lnTo>
                    <a:pt x="132079" y="250936"/>
                  </a:lnTo>
                  <a:lnTo>
                    <a:pt x="118017" y="247209"/>
                  </a:lnTo>
                  <a:lnTo>
                    <a:pt x="105799" y="241163"/>
                  </a:lnTo>
                  <a:lnTo>
                    <a:pt x="95507" y="232937"/>
                  </a:lnTo>
                  <a:lnTo>
                    <a:pt x="87221" y="222665"/>
                  </a:lnTo>
                  <a:close/>
                </a:path>
              </a:pathLst>
            </a:custGeom>
            <a:solidFill>
              <a:srgbClr val="FEB700"/>
            </a:solidFill>
          </xdr:spPr>
        </xdr:sp>
        <xdr:sp macro="" textlink="">
          <xdr:nvSpPr>
            <xdr:cNvPr id="10" name="Shape 4">
              <a:extLst>
                <a:ext uri="{FF2B5EF4-FFF2-40B4-BE49-F238E27FC236}">
                  <a16:creationId xmlns="" xmlns:a16="http://schemas.microsoft.com/office/drawing/2014/main" id="{018752EA-DCAB-4DAB-96A7-E5F9B793002A}"/>
                </a:ext>
              </a:extLst>
            </xdr:cNvPr>
            <xdr:cNvSpPr/>
          </xdr:nvSpPr>
          <xdr:spPr>
            <a:xfrm>
              <a:off x="546031" y="31665"/>
              <a:ext cx="95114" cy="113015"/>
            </a:xfrm>
            <a:custGeom>
              <a:avLst/>
              <a:gdLst/>
              <a:ahLst/>
              <a:cxnLst/>
              <a:rect l="0" t="0" r="0" b="0"/>
              <a:pathLst>
                <a:path w="95114" h="113015">
                  <a:moveTo>
                    <a:pt x="3713" y="45167"/>
                  </a:moveTo>
                  <a:lnTo>
                    <a:pt x="0" y="53414"/>
                  </a:lnTo>
                  <a:lnTo>
                    <a:pt x="4902" y="56094"/>
                  </a:lnTo>
                  <a:lnTo>
                    <a:pt x="14287" y="60729"/>
                  </a:lnTo>
                  <a:lnTo>
                    <a:pt x="23096" y="65208"/>
                  </a:lnTo>
                  <a:lnTo>
                    <a:pt x="32616" y="70635"/>
                  </a:lnTo>
                  <a:lnTo>
                    <a:pt x="42696" y="77076"/>
                  </a:lnTo>
                  <a:lnTo>
                    <a:pt x="53187" y="84601"/>
                  </a:lnTo>
                  <a:lnTo>
                    <a:pt x="63938" y="93275"/>
                  </a:lnTo>
                  <a:lnTo>
                    <a:pt x="74799"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94" y="35787"/>
                  </a:lnTo>
                  <a:lnTo>
                    <a:pt x="3713" y="45167"/>
                  </a:lnTo>
                  <a:close/>
                </a:path>
              </a:pathLst>
            </a:custGeom>
            <a:solidFill>
              <a:srgbClr val="FEB700"/>
            </a:solidFill>
          </xdr:spPr>
        </xdr:sp>
        <xdr:sp macro="" textlink="">
          <xdr:nvSpPr>
            <xdr:cNvPr id="11" name="Shape 5">
              <a:extLst>
                <a:ext uri="{FF2B5EF4-FFF2-40B4-BE49-F238E27FC236}">
                  <a16:creationId xmlns="" xmlns:a16="http://schemas.microsoft.com/office/drawing/2014/main" id="{A8587778-4049-4F40-8042-7BBF95094793}"/>
                </a:ext>
              </a:extLst>
            </xdr:cNvPr>
            <xdr:cNvSpPr/>
          </xdr:nvSpPr>
          <xdr:spPr>
            <a:xfrm>
              <a:off x="512767" y="34099"/>
              <a:ext cx="212813" cy="256299"/>
            </a:xfrm>
            <a:custGeom>
              <a:avLst/>
              <a:gdLst/>
              <a:ahLst/>
              <a:cxnLst/>
              <a:rect l="0" t="0" r="0" b="0"/>
              <a:pathLst>
                <a:path w="212813" h="256299">
                  <a:moveTo>
                    <a:pt x="27583" y="247074"/>
                  </a:moveTo>
                  <a:lnTo>
                    <a:pt x="37998" y="252509"/>
                  </a:lnTo>
                  <a:lnTo>
                    <a:pt x="50773" y="256066"/>
                  </a:lnTo>
                  <a:lnTo>
                    <a:pt x="65683"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3" y="77572"/>
                  </a:lnTo>
                  <a:lnTo>
                    <a:pt x="192843" y="71680"/>
                  </a:lnTo>
                  <a:lnTo>
                    <a:pt x="184180" y="61750"/>
                  </a:lnTo>
                  <a:lnTo>
                    <a:pt x="172650" y="49672"/>
                  </a:lnTo>
                  <a:lnTo>
                    <a:pt x="159270" y="37337"/>
                  </a:lnTo>
                  <a:lnTo>
                    <a:pt x="156720" y="35099"/>
                  </a:lnTo>
                  <a:lnTo>
                    <a:pt x="144356" y="25109"/>
                  </a:lnTo>
                  <a:lnTo>
                    <a:pt x="132298" y="16474"/>
                  </a:lnTo>
                  <a:lnTo>
                    <a:pt x="121217" y="9324"/>
                  </a:lnTo>
                  <a:lnTo>
                    <a:pt x="111785" y="3790"/>
                  </a:lnTo>
                  <a:lnTo>
                    <a:pt x="104673" y="0"/>
                  </a:lnTo>
                  <a:lnTo>
                    <a:pt x="109272" y="3000"/>
                  </a:lnTo>
                  <a:lnTo>
                    <a:pt x="113683" y="7565"/>
                  </a:lnTo>
                  <a:lnTo>
                    <a:pt x="117763" y="13570"/>
                  </a:lnTo>
                  <a:lnTo>
                    <a:pt x="121374" y="20890"/>
                  </a:lnTo>
                  <a:lnTo>
                    <a:pt x="124372" y="29401"/>
                  </a:lnTo>
                  <a:lnTo>
                    <a:pt x="126618" y="38979"/>
                  </a:lnTo>
                  <a:lnTo>
                    <a:pt x="127970" y="49500"/>
                  </a:lnTo>
                  <a:lnTo>
                    <a:pt x="128286" y="60838"/>
                  </a:lnTo>
                  <a:lnTo>
                    <a:pt x="127427" y="72870"/>
                  </a:lnTo>
                  <a:lnTo>
                    <a:pt x="125250" y="85472"/>
                  </a:lnTo>
                  <a:lnTo>
                    <a:pt x="121615" y="98519"/>
                  </a:lnTo>
                  <a:lnTo>
                    <a:pt x="116381" y="111886"/>
                  </a:lnTo>
                  <a:lnTo>
                    <a:pt x="109406" y="125450"/>
                  </a:lnTo>
                  <a:lnTo>
                    <a:pt x="100550" y="139086"/>
                  </a:lnTo>
                  <a:lnTo>
                    <a:pt x="89671" y="152670"/>
                  </a:lnTo>
                  <a:lnTo>
                    <a:pt x="76628" y="166078"/>
                  </a:lnTo>
                  <a:lnTo>
                    <a:pt x="61281" y="179184"/>
                  </a:lnTo>
                  <a:lnTo>
                    <a:pt x="43488" y="191865"/>
                  </a:lnTo>
                  <a:lnTo>
                    <a:pt x="23108" y="203997"/>
                  </a:lnTo>
                  <a:lnTo>
                    <a:pt x="0" y="215455"/>
                  </a:lnTo>
                  <a:lnTo>
                    <a:pt x="3619" y="222478"/>
                  </a:lnTo>
                  <a:lnTo>
                    <a:pt x="5448" y="224510"/>
                  </a:lnTo>
                  <a:lnTo>
                    <a:pt x="12915" y="234162"/>
                  </a:lnTo>
                  <a:lnTo>
                    <a:pt x="14745" y="236348"/>
                  </a:lnTo>
                  <a:lnTo>
                    <a:pt x="19756" y="241205"/>
                  </a:lnTo>
                  <a:lnTo>
                    <a:pt x="27583" y="247074"/>
                  </a:lnTo>
                  <a:close/>
                </a:path>
              </a:pathLst>
            </a:custGeom>
            <a:solidFill>
              <a:srgbClr val="00D3FE"/>
            </a:solidFill>
          </xdr:spPr>
        </xdr:sp>
      </xdr:grpSp>
      <xdr:grpSp>
        <xdr:nvGrpSpPr>
          <xdr:cNvPr id="4" name="Group 6">
            <a:extLst>
              <a:ext uri="{FF2B5EF4-FFF2-40B4-BE49-F238E27FC236}">
                <a16:creationId xmlns="" xmlns:a16="http://schemas.microsoft.com/office/drawing/2014/main" id="{A4C6ECF9-6544-438E-8CE3-A748AD8BBE4A}"/>
              </a:ext>
            </a:extLst>
          </xdr:cNvPr>
          <xdr:cNvGrpSpPr/>
        </xdr:nvGrpSpPr>
        <xdr:grpSpPr>
          <a:xfrm>
            <a:off x="0" y="314325"/>
            <a:ext cx="434115" cy="313553"/>
            <a:chOff x="0" y="321094"/>
            <a:chExt cx="434115" cy="313553"/>
          </a:xfrm>
        </xdr:grpSpPr>
        <xdr:sp macro="" textlink="">
          <xdr:nvSpPr>
            <xdr:cNvPr id="5" name="Shape 7">
              <a:extLst>
                <a:ext uri="{FF2B5EF4-FFF2-40B4-BE49-F238E27FC236}">
                  <a16:creationId xmlns="" xmlns:a16="http://schemas.microsoft.com/office/drawing/2014/main" id="{488FDF47-3003-4770-AEBE-0B8365E6668F}"/>
                </a:ext>
              </a:extLst>
            </xdr:cNvPr>
            <xdr:cNvSpPr/>
          </xdr:nvSpPr>
          <xdr:spPr>
            <a:xfrm>
              <a:off x="232981" y="327444"/>
              <a:ext cx="194784" cy="300853"/>
            </a:xfrm>
            <a:custGeom>
              <a:avLst/>
              <a:gdLst/>
              <a:ahLst/>
              <a:cxnLst/>
              <a:rect l="0" t="0" r="0" b="0"/>
              <a:pathLst>
                <a:path w="194784" h="300853">
                  <a:moveTo>
                    <a:pt x="109352" y="1376"/>
                  </a:moveTo>
                  <a:lnTo>
                    <a:pt x="107537" y="107454"/>
                  </a:lnTo>
                  <a:lnTo>
                    <a:pt x="120009" y="50952"/>
                  </a:lnTo>
                  <a:lnTo>
                    <a:pt x="130107" y="49957"/>
                  </a:lnTo>
                  <a:lnTo>
                    <a:pt x="144476" y="49362"/>
                  </a:lnTo>
                  <a:lnTo>
                    <a:pt x="149676" y="49314"/>
                  </a:lnTo>
                  <a:lnTo>
                    <a:pt x="166607" y="50858"/>
                  </a:lnTo>
                  <a:lnTo>
                    <a:pt x="180119" y="55636"/>
                  </a:lnTo>
                  <a:lnTo>
                    <a:pt x="189350" y="63864"/>
                  </a:lnTo>
                  <a:lnTo>
                    <a:pt x="193440" y="75759"/>
                  </a:lnTo>
                  <a:lnTo>
                    <a:pt x="194784" y="4290"/>
                  </a:lnTo>
                  <a:lnTo>
                    <a:pt x="178059" y="1613"/>
                  </a:lnTo>
                  <a:lnTo>
                    <a:pt x="159906" y="217"/>
                  </a:lnTo>
                  <a:lnTo>
                    <a:pt x="148812" y="0"/>
                  </a:lnTo>
                  <a:lnTo>
                    <a:pt x="135500" y="158"/>
                  </a:lnTo>
                  <a:lnTo>
                    <a:pt x="122333" y="622"/>
                  </a:lnTo>
                  <a:lnTo>
                    <a:pt x="109352" y="1376"/>
                  </a:lnTo>
                  <a:close/>
                </a:path>
                <a:path w="194784" h="300853">
                  <a:moveTo>
                    <a:pt x="79469" y="300245"/>
                  </a:moveTo>
                  <a:lnTo>
                    <a:pt x="79826" y="300266"/>
                  </a:lnTo>
                  <a:lnTo>
                    <a:pt x="103440" y="300853"/>
                  </a:lnTo>
                  <a:lnTo>
                    <a:pt x="96463" y="250507"/>
                  </a:lnTo>
                  <a:lnTo>
                    <a:pt x="90938" y="250507"/>
                  </a:lnTo>
                  <a:lnTo>
                    <a:pt x="85731" y="250355"/>
                  </a:lnTo>
                  <a:lnTo>
                    <a:pt x="79469" y="300245"/>
                  </a:lnTo>
                  <a:close/>
                </a:path>
                <a:path w="194784" h="300853">
                  <a:moveTo>
                    <a:pt x="2354" y="279165"/>
                  </a:moveTo>
                  <a:lnTo>
                    <a:pt x="8357" y="284530"/>
                  </a:lnTo>
                  <a:lnTo>
                    <a:pt x="18459" y="288730"/>
                  </a:lnTo>
                  <a:lnTo>
                    <a:pt x="33115" y="292750"/>
                  </a:lnTo>
                  <a:lnTo>
                    <a:pt x="41802" y="294881"/>
                  </a:lnTo>
                  <a:lnTo>
                    <a:pt x="54256" y="297539"/>
                  </a:lnTo>
                  <a:lnTo>
                    <a:pt x="66076" y="299205"/>
                  </a:lnTo>
                  <a:lnTo>
                    <a:pt x="79469" y="300245"/>
                  </a:lnTo>
                  <a:lnTo>
                    <a:pt x="85731" y="250355"/>
                  </a:lnTo>
                  <a:lnTo>
                    <a:pt x="75457" y="249415"/>
                  </a:lnTo>
                  <a:lnTo>
                    <a:pt x="77794" y="238404"/>
                  </a:lnTo>
                  <a:lnTo>
                    <a:pt x="94062" y="165722"/>
                  </a:lnTo>
                  <a:lnTo>
                    <a:pt x="116541" y="165722"/>
                  </a:lnTo>
                  <a:lnTo>
                    <a:pt x="133145" y="166656"/>
                  </a:lnTo>
                  <a:lnTo>
                    <a:pt x="147920" y="169734"/>
                  </a:lnTo>
                  <a:lnTo>
                    <a:pt x="160098" y="175371"/>
                  </a:lnTo>
                  <a:lnTo>
                    <a:pt x="168907" y="183983"/>
                  </a:lnTo>
                  <a:lnTo>
                    <a:pt x="173578" y="195984"/>
                  </a:lnTo>
                  <a:lnTo>
                    <a:pt x="174111" y="203923"/>
                  </a:lnTo>
                  <a:lnTo>
                    <a:pt x="171675" y="217373"/>
                  </a:lnTo>
                  <a:lnTo>
                    <a:pt x="165448" y="228357"/>
                  </a:lnTo>
                  <a:lnTo>
                    <a:pt x="156017" y="236993"/>
                  </a:lnTo>
                  <a:lnTo>
                    <a:pt x="143969" y="243401"/>
                  </a:lnTo>
                  <a:lnTo>
                    <a:pt x="129891" y="247700"/>
                  </a:lnTo>
                  <a:lnTo>
                    <a:pt x="114370" y="250009"/>
                  </a:lnTo>
                  <a:lnTo>
                    <a:pt x="102279" y="250507"/>
                  </a:lnTo>
                  <a:lnTo>
                    <a:pt x="96463" y="250507"/>
                  </a:lnTo>
                  <a:lnTo>
                    <a:pt x="103440" y="300853"/>
                  </a:lnTo>
                  <a:lnTo>
                    <a:pt x="124895" y="299972"/>
                  </a:lnTo>
                  <a:lnTo>
                    <a:pt x="144275" y="297746"/>
                  </a:lnTo>
                  <a:lnTo>
                    <a:pt x="161666" y="294299"/>
                  </a:lnTo>
                  <a:lnTo>
                    <a:pt x="177152" y="289754"/>
                  </a:lnTo>
                  <a:lnTo>
                    <a:pt x="190818" y="284235"/>
                  </a:lnTo>
                  <a:lnTo>
                    <a:pt x="202750" y="277866"/>
                  </a:lnTo>
                  <a:lnTo>
                    <a:pt x="213033" y="270770"/>
                  </a:lnTo>
                  <a:lnTo>
                    <a:pt x="221751" y="263072"/>
                  </a:lnTo>
                  <a:lnTo>
                    <a:pt x="228989" y="254893"/>
                  </a:lnTo>
                  <a:lnTo>
                    <a:pt x="234834" y="246359"/>
                  </a:lnTo>
                  <a:lnTo>
                    <a:pt x="239369" y="237593"/>
                  </a:lnTo>
                  <a:lnTo>
                    <a:pt x="242680" y="228717"/>
                  </a:lnTo>
                  <a:lnTo>
                    <a:pt x="244851" y="219857"/>
                  </a:lnTo>
                  <a:lnTo>
                    <a:pt x="245969" y="211135"/>
                  </a:lnTo>
                  <a:lnTo>
                    <a:pt x="246170" y="205536"/>
                  </a:lnTo>
                  <a:lnTo>
                    <a:pt x="244244" y="187651"/>
                  </a:lnTo>
                  <a:lnTo>
                    <a:pt x="238947" y="172888"/>
                  </a:lnTo>
                  <a:lnTo>
                    <a:pt x="231005" y="161103"/>
                  </a:lnTo>
                  <a:lnTo>
                    <a:pt x="221143" y="152149"/>
                  </a:lnTo>
                  <a:lnTo>
                    <a:pt x="210084" y="145883"/>
                  </a:lnTo>
                  <a:lnTo>
                    <a:pt x="198555" y="142158"/>
                  </a:lnTo>
                  <a:lnTo>
                    <a:pt x="190379" y="140969"/>
                  </a:lnTo>
                  <a:lnTo>
                    <a:pt x="202518" y="138169"/>
                  </a:lnTo>
                  <a:lnTo>
                    <a:pt x="215001" y="133685"/>
                  </a:lnTo>
                  <a:lnTo>
                    <a:pt x="227229" y="127498"/>
                  </a:lnTo>
                  <a:lnTo>
                    <a:pt x="238601" y="119591"/>
                  </a:lnTo>
                  <a:lnTo>
                    <a:pt x="248518" y="109944"/>
                  </a:lnTo>
                  <a:lnTo>
                    <a:pt x="256378" y="98541"/>
                  </a:lnTo>
                  <a:lnTo>
                    <a:pt x="261582" y="85362"/>
                  </a:lnTo>
                  <a:lnTo>
                    <a:pt x="263529" y="70389"/>
                  </a:lnTo>
                  <a:lnTo>
                    <a:pt x="263531" y="69900"/>
                  </a:lnTo>
                  <a:lnTo>
                    <a:pt x="262324" y="57549"/>
                  </a:lnTo>
                  <a:lnTo>
                    <a:pt x="258780" y="46351"/>
                  </a:lnTo>
                  <a:lnTo>
                    <a:pt x="253010" y="36324"/>
                  </a:lnTo>
                  <a:lnTo>
                    <a:pt x="245131" y="27483"/>
                  </a:lnTo>
                  <a:lnTo>
                    <a:pt x="235255" y="19843"/>
                  </a:lnTo>
                  <a:lnTo>
                    <a:pt x="223496" y="13421"/>
                  </a:lnTo>
                  <a:lnTo>
                    <a:pt x="209968" y="8231"/>
                  </a:lnTo>
                  <a:lnTo>
                    <a:pt x="194784" y="4290"/>
                  </a:lnTo>
                  <a:lnTo>
                    <a:pt x="193440" y="75759"/>
                  </a:lnTo>
                  <a:lnTo>
                    <a:pt x="193554" y="79501"/>
                  </a:lnTo>
                  <a:lnTo>
                    <a:pt x="191147" y="91442"/>
                  </a:lnTo>
                  <a:lnTo>
                    <a:pt x="184840" y="101405"/>
                  </a:lnTo>
                  <a:lnTo>
                    <a:pt x="175028" y="109292"/>
                  </a:lnTo>
                  <a:lnTo>
                    <a:pt x="162103" y="115006"/>
                  </a:lnTo>
                  <a:lnTo>
                    <a:pt x="146460" y="118451"/>
                  </a:lnTo>
                  <a:lnTo>
                    <a:pt x="129559" y="119532"/>
                  </a:lnTo>
                  <a:lnTo>
                    <a:pt x="104400" y="119532"/>
                  </a:lnTo>
                  <a:lnTo>
                    <a:pt x="107537" y="107454"/>
                  </a:lnTo>
                  <a:lnTo>
                    <a:pt x="109352" y="1376"/>
                  </a:lnTo>
                  <a:lnTo>
                    <a:pt x="96601" y="2405"/>
                  </a:lnTo>
                  <a:lnTo>
                    <a:pt x="84122" y="3693"/>
                  </a:lnTo>
                  <a:lnTo>
                    <a:pt x="71958" y="5223"/>
                  </a:lnTo>
                  <a:lnTo>
                    <a:pt x="60151" y="6981"/>
                  </a:lnTo>
                  <a:lnTo>
                    <a:pt x="59734" y="7048"/>
                  </a:lnTo>
                  <a:lnTo>
                    <a:pt x="10293" y="226377"/>
                  </a:lnTo>
                  <a:lnTo>
                    <a:pt x="4422" y="246241"/>
                  </a:lnTo>
                  <a:lnTo>
                    <a:pt x="839" y="261005"/>
                  </a:lnTo>
                  <a:lnTo>
                    <a:pt x="0" y="271651"/>
                  </a:lnTo>
                  <a:lnTo>
                    <a:pt x="2354" y="279165"/>
                  </a:lnTo>
                  <a:close/>
                </a:path>
              </a:pathLst>
            </a:custGeom>
            <a:solidFill>
              <a:srgbClr val="FEB700"/>
            </a:solidFill>
          </xdr:spPr>
        </xdr:sp>
        <xdr:sp macro="" textlink="">
          <xdr:nvSpPr>
            <xdr:cNvPr id="6" name="Shape 8">
              <a:extLst>
                <a:ext uri="{FF2B5EF4-FFF2-40B4-BE49-F238E27FC236}">
                  <a16:creationId xmlns="" xmlns:a16="http://schemas.microsoft.com/office/drawing/2014/main" id="{2DCAA388-AE04-478F-82B8-CDD8FFD6B018}"/>
                </a:ext>
              </a:extLst>
            </xdr:cNvPr>
            <xdr:cNvSpPr/>
          </xdr:nvSpPr>
          <xdr:spPr>
            <a:xfrm>
              <a:off x="39613" y="348103"/>
              <a:ext cx="95114" cy="113015"/>
            </a:xfrm>
            <a:custGeom>
              <a:avLst/>
              <a:gdLst/>
              <a:ahLst/>
              <a:cxnLst/>
              <a:rect l="0" t="0" r="0" b="0"/>
              <a:pathLst>
                <a:path w="95114" h="113015">
                  <a:moveTo>
                    <a:pt x="3700" y="45167"/>
                  </a:moveTo>
                  <a:lnTo>
                    <a:pt x="0" y="53414"/>
                  </a:lnTo>
                  <a:lnTo>
                    <a:pt x="4902" y="56094"/>
                  </a:lnTo>
                  <a:lnTo>
                    <a:pt x="14287" y="60729"/>
                  </a:lnTo>
                  <a:lnTo>
                    <a:pt x="23094" y="65208"/>
                  </a:lnTo>
                  <a:lnTo>
                    <a:pt x="32611" y="70635"/>
                  </a:lnTo>
                  <a:lnTo>
                    <a:pt x="42688" y="77076"/>
                  </a:lnTo>
                  <a:lnTo>
                    <a:pt x="53176" y="84601"/>
                  </a:lnTo>
                  <a:lnTo>
                    <a:pt x="63927" y="93275"/>
                  </a:lnTo>
                  <a:lnTo>
                    <a:pt x="74791"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76" y="35787"/>
                  </a:lnTo>
                  <a:lnTo>
                    <a:pt x="3700" y="45167"/>
                  </a:lnTo>
                  <a:close/>
                </a:path>
              </a:pathLst>
            </a:custGeom>
            <a:solidFill>
              <a:srgbClr val="FEB700"/>
            </a:solidFill>
          </xdr:spPr>
        </xdr:sp>
        <xdr:sp macro="" textlink="">
          <xdr:nvSpPr>
            <xdr:cNvPr id="7" name="Shape 9">
              <a:extLst>
                <a:ext uri="{FF2B5EF4-FFF2-40B4-BE49-F238E27FC236}">
                  <a16:creationId xmlns="" xmlns:a16="http://schemas.microsoft.com/office/drawing/2014/main" id="{AC11D17E-722E-4A82-9D6C-D94908B24ABF}"/>
                </a:ext>
              </a:extLst>
            </xdr:cNvPr>
            <xdr:cNvSpPr/>
          </xdr:nvSpPr>
          <xdr:spPr>
            <a:xfrm>
              <a:off x="6350" y="350537"/>
              <a:ext cx="212813" cy="256299"/>
            </a:xfrm>
            <a:custGeom>
              <a:avLst/>
              <a:gdLst/>
              <a:ahLst/>
              <a:cxnLst/>
              <a:rect l="0" t="0" r="0" b="0"/>
              <a:pathLst>
                <a:path w="212813" h="256299">
                  <a:moveTo>
                    <a:pt x="27593" y="247074"/>
                  </a:moveTo>
                  <a:lnTo>
                    <a:pt x="38006" y="252509"/>
                  </a:lnTo>
                  <a:lnTo>
                    <a:pt x="50778" y="256066"/>
                  </a:lnTo>
                  <a:lnTo>
                    <a:pt x="65684"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0" y="77568"/>
                  </a:lnTo>
                  <a:lnTo>
                    <a:pt x="192836" y="71673"/>
                  </a:lnTo>
                  <a:lnTo>
                    <a:pt x="184170" y="61743"/>
                  </a:lnTo>
                  <a:lnTo>
                    <a:pt x="172635" y="49668"/>
                  </a:lnTo>
                  <a:lnTo>
                    <a:pt x="159245" y="37337"/>
                  </a:lnTo>
                  <a:lnTo>
                    <a:pt x="156717" y="35116"/>
                  </a:lnTo>
                  <a:lnTo>
                    <a:pt x="144364" y="25120"/>
                  </a:lnTo>
                  <a:lnTo>
                    <a:pt x="132312" y="16481"/>
                  </a:lnTo>
                  <a:lnTo>
                    <a:pt x="121233" y="9328"/>
                  </a:lnTo>
                  <a:lnTo>
                    <a:pt x="111797" y="3791"/>
                  </a:lnTo>
                  <a:lnTo>
                    <a:pt x="104673" y="0"/>
                  </a:lnTo>
                  <a:lnTo>
                    <a:pt x="109269" y="3000"/>
                  </a:lnTo>
                  <a:lnTo>
                    <a:pt x="113676" y="7565"/>
                  </a:lnTo>
                  <a:lnTo>
                    <a:pt x="117755" y="13570"/>
                  </a:lnTo>
                  <a:lnTo>
                    <a:pt x="121364" y="20890"/>
                  </a:lnTo>
                  <a:lnTo>
                    <a:pt x="124361" y="29401"/>
                  </a:lnTo>
                  <a:lnTo>
                    <a:pt x="126607" y="38979"/>
                  </a:lnTo>
                  <a:lnTo>
                    <a:pt x="127958" y="49500"/>
                  </a:lnTo>
                  <a:lnTo>
                    <a:pt x="128275" y="60838"/>
                  </a:lnTo>
                  <a:lnTo>
                    <a:pt x="127416" y="72870"/>
                  </a:lnTo>
                  <a:lnTo>
                    <a:pt x="125241" y="85472"/>
                  </a:lnTo>
                  <a:lnTo>
                    <a:pt x="121607" y="98519"/>
                  </a:lnTo>
                  <a:lnTo>
                    <a:pt x="116374" y="111886"/>
                  </a:lnTo>
                  <a:lnTo>
                    <a:pt x="109400" y="125450"/>
                  </a:lnTo>
                  <a:lnTo>
                    <a:pt x="100545" y="139086"/>
                  </a:lnTo>
                  <a:lnTo>
                    <a:pt x="89667" y="152670"/>
                  </a:lnTo>
                  <a:lnTo>
                    <a:pt x="76626" y="166078"/>
                  </a:lnTo>
                  <a:lnTo>
                    <a:pt x="61280" y="179184"/>
                  </a:lnTo>
                  <a:lnTo>
                    <a:pt x="43487" y="191865"/>
                  </a:lnTo>
                  <a:lnTo>
                    <a:pt x="23108" y="203997"/>
                  </a:lnTo>
                  <a:lnTo>
                    <a:pt x="0" y="215455"/>
                  </a:lnTo>
                  <a:lnTo>
                    <a:pt x="3619" y="222478"/>
                  </a:lnTo>
                  <a:lnTo>
                    <a:pt x="5422" y="224510"/>
                  </a:lnTo>
                  <a:lnTo>
                    <a:pt x="12915" y="234162"/>
                  </a:lnTo>
                  <a:lnTo>
                    <a:pt x="14752" y="236348"/>
                  </a:lnTo>
                  <a:lnTo>
                    <a:pt x="19767" y="241205"/>
                  </a:lnTo>
                  <a:lnTo>
                    <a:pt x="27593" y="247074"/>
                  </a:lnTo>
                  <a:close/>
                </a:path>
              </a:pathLst>
            </a:custGeom>
            <a:solidFill>
              <a:srgbClr val="00D3FE"/>
            </a:solidFill>
          </xdr:spPr>
        </xdr:sp>
      </xdr:grpSp>
    </xdr:grpSp>
    <xdr:clientData/>
  </xdr:twoCellAnchor>
  <xdr:twoCellAnchor editAs="absolute">
    <xdr:from>
      <xdr:col>15</xdr:col>
      <xdr:colOff>588819</xdr:colOff>
      <xdr:row>0</xdr:row>
      <xdr:rowOff>0</xdr:rowOff>
    </xdr:from>
    <xdr:to>
      <xdr:col>16</xdr:col>
      <xdr:colOff>858955</xdr:colOff>
      <xdr:row>0</xdr:row>
      <xdr:rowOff>343859</xdr:rowOff>
    </xdr:to>
    <xdr:pic>
      <xdr:nvPicPr>
        <xdr:cNvPr id="12" name="Imagen 11">
          <a:extLst>
            <a:ext uri="{FF2B5EF4-FFF2-40B4-BE49-F238E27FC236}">
              <a16:creationId xmlns="" xmlns:a16="http://schemas.microsoft.com/office/drawing/2014/main" id="{9AA7C14A-576E-495C-A069-4EBC90BFE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5719" y="0"/>
          <a:ext cx="1184536" cy="343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857250</xdr:colOff>
      <xdr:row>0</xdr:row>
      <xdr:rowOff>34636</xdr:rowOff>
    </xdr:from>
    <xdr:to>
      <xdr:col>13</xdr:col>
      <xdr:colOff>155864</xdr:colOff>
      <xdr:row>0</xdr:row>
      <xdr:rowOff>277091</xdr:rowOff>
    </xdr:to>
    <xdr:sp macro="" textlink="">
      <xdr:nvSpPr>
        <xdr:cNvPr id="13" name="Rectángulo 12">
          <a:hlinkClick xmlns:r="http://schemas.openxmlformats.org/officeDocument/2006/relationships" r:id="rId2"/>
          <a:extLst>
            <a:ext uri="{FF2B5EF4-FFF2-40B4-BE49-F238E27FC236}">
              <a16:creationId xmlns="" xmlns:a16="http://schemas.microsoft.com/office/drawing/2014/main" id="{42B0A62D-C50B-4627-BD8B-C8BB668E0EDD}"/>
            </a:ext>
          </a:extLst>
        </xdr:cNvPr>
        <xdr:cNvSpPr/>
      </xdr:nvSpPr>
      <xdr:spPr>
        <a:xfrm>
          <a:off x="6686550" y="34636"/>
          <a:ext cx="1089314" cy="242455"/>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Volver</a:t>
          </a:r>
        </a:p>
      </xdr:txBody>
    </xdr:sp>
    <xdr:clientData fPrintsWithSheet="0"/>
  </xdr:twoCellAnchor>
</xdr:wsDr>
</file>

<file path=xl/drawings/drawing31.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7E87E8B0-494F-41FD-843C-09C12DC74256}"/>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942F2968-0C25-4152-B3B7-1D0E356FEF76}"/>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927F2289-5759-4D29-B95E-2ACDD3ABBE64}"/>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4EE63984-4747-470C-A4FE-C770CE397515}"/>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780124AB-F9C9-48DE-B33B-DED24910039D}"/>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17E69C51-081C-49C4-A6FD-D33A42630F52}"/>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8C2C74CC-62D9-4B78-B67E-E5A57FE44A87}"/>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09FBDF26-E8FC-4854-ADDA-E2EE80901DC3}"/>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EE29D985-753C-4171-A711-55089E56EE79}"/>
            </a:ext>
          </a:extLst>
        </xdr:cNvPr>
        <xdr:cNvSpPr/>
      </xdr:nvSpPr>
      <xdr:spPr>
        <a:xfrm>
          <a:off x="5543550" y="4276725"/>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E0005F98-86EA-44A4-BA35-0BDDFC355E2E}"/>
            </a:ext>
          </a:extLst>
        </xdr:cNvPr>
        <xdr:cNvSpPr/>
      </xdr:nvSpPr>
      <xdr:spPr>
        <a:xfrm>
          <a:off x="4533900" y="4276725"/>
          <a:ext cx="94297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45</xdr:row>
      <xdr:rowOff>47625</xdr:rowOff>
    </xdr:from>
    <xdr:to>
      <xdr:col>13</xdr:col>
      <xdr:colOff>0</xdr:colOff>
      <xdr:row>45</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30E6EEFC-EF2F-4BC4-A612-4FE3FDB8EAD9}"/>
            </a:ext>
          </a:extLst>
        </xdr:cNvPr>
        <xdr:cNvSpPr/>
      </xdr:nvSpPr>
      <xdr:spPr>
        <a:xfrm>
          <a:off x="5534025" y="12630150"/>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45</xdr:row>
      <xdr:rowOff>47625</xdr:rowOff>
    </xdr:from>
    <xdr:to>
      <xdr:col>10</xdr:col>
      <xdr:colOff>209550</xdr:colOff>
      <xdr:row>45</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E9994874-E087-4DAC-950F-4C404F11AE4E}"/>
            </a:ext>
          </a:extLst>
        </xdr:cNvPr>
        <xdr:cNvSpPr/>
      </xdr:nvSpPr>
      <xdr:spPr>
        <a:xfrm>
          <a:off x="4533900" y="12630150"/>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BACF05F2-0629-46FC-BAFB-DCE5218B9166}"/>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F36799D0-B53E-46AF-B348-70AA3A349862}"/>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3B40EB4F-557F-47CB-9DBD-4976338EC827}"/>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4A0935E5-9758-4DEB-B458-59FC4304B1AD}"/>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CD3BBB66-DA1C-40DE-8EFE-F1BC6AF5064E}"/>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BBC29088-0280-4BF9-B67E-BA8ED476D5B8}"/>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57DFCBC4-BFB4-4C39-A402-B547E1442D7D}"/>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9AFA8DFA-5E9D-42FD-AB22-96486E6367B4}"/>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66</xdr:row>
      <xdr:rowOff>47625</xdr:rowOff>
    </xdr:from>
    <xdr:to>
      <xdr:col>13</xdr:col>
      <xdr:colOff>0</xdr:colOff>
      <xdr:row>66</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E82B040B-FC01-4558-9114-6C88FEABECBB}"/>
            </a:ext>
          </a:extLst>
        </xdr:cNvPr>
        <xdr:cNvSpPr/>
      </xdr:nvSpPr>
      <xdr:spPr>
        <a:xfrm>
          <a:off x="5534025" y="21202650"/>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66</xdr:row>
      <xdr:rowOff>47625</xdr:rowOff>
    </xdr:from>
    <xdr:to>
      <xdr:col>10</xdr:col>
      <xdr:colOff>209550</xdr:colOff>
      <xdr:row>66</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C3025E66-AC4B-44D1-8438-DE419F714356}"/>
            </a:ext>
          </a:extLst>
        </xdr:cNvPr>
        <xdr:cNvSpPr/>
      </xdr:nvSpPr>
      <xdr:spPr>
        <a:xfrm>
          <a:off x="4533900" y="21202650"/>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48</xdr:row>
      <xdr:rowOff>85725</xdr:rowOff>
    </xdr:from>
    <xdr:to>
      <xdr:col>12</xdr:col>
      <xdr:colOff>7207</xdr:colOff>
      <xdr:row>48</xdr:row>
      <xdr:rowOff>266775</xdr:rowOff>
    </xdr:to>
    <xdr:grpSp>
      <xdr:nvGrpSpPr>
        <xdr:cNvPr id="24" name="Grupo 23">
          <a:extLst>
            <a:ext uri="{FF2B5EF4-FFF2-40B4-BE49-F238E27FC236}">
              <a16:creationId xmlns="" xmlns:a16="http://schemas.microsoft.com/office/drawing/2014/main" id="{5D20FD56-9B67-4F89-B4FA-34E67F2FB544}"/>
            </a:ext>
          </a:extLst>
        </xdr:cNvPr>
        <xdr:cNvGrpSpPr/>
      </xdr:nvGrpSpPr>
      <xdr:grpSpPr>
        <a:xfrm>
          <a:off x="5086350" y="1804035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620BBB15-2A79-44A2-AD1E-920E7912485C}"/>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19826BE4-1C68-4516-89E2-7005342E7DC8}"/>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415A35D4-D6E7-482E-9035-E2ED032B5AC8}"/>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AD8D2922-1BB8-4026-A738-5EDE2DB034F5}"/>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A24BFAB9-7BE4-4B32-9A39-4BFE19FC70B1}"/>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9EADC7C6-3D40-4858-B566-F84027C633F7}"/>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6EA4E590-088B-47F5-8F29-7F0BB86DE5DC}"/>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89</xdr:row>
      <xdr:rowOff>47625</xdr:rowOff>
    </xdr:from>
    <xdr:to>
      <xdr:col>13</xdr:col>
      <xdr:colOff>0</xdr:colOff>
      <xdr:row>89</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693D5017-5A3F-49A9-84B0-A2A60C30A0D0}"/>
            </a:ext>
          </a:extLst>
        </xdr:cNvPr>
        <xdr:cNvSpPr/>
      </xdr:nvSpPr>
      <xdr:spPr>
        <a:xfrm>
          <a:off x="5534025" y="30470475"/>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89</xdr:row>
      <xdr:rowOff>47625</xdr:rowOff>
    </xdr:from>
    <xdr:to>
      <xdr:col>10</xdr:col>
      <xdr:colOff>209550</xdr:colOff>
      <xdr:row>89</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B840B2B8-88EA-4890-BADA-D71B7D8A6F93}"/>
            </a:ext>
          </a:extLst>
        </xdr:cNvPr>
        <xdr:cNvSpPr/>
      </xdr:nvSpPr>
      <xdr:spPr>
        <a:xfrm>
          <a:off x="4533900" y="30470475"/>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69</xdr:row>
      <xdr:rowOff>85725</xdr:rowOff>
    </xdr:from>
    <xdr:to>
      <xdr:col>12</xdr:col>
      <xdr:colOff>7207</xdr:colOff>
      <xdr:row>69</xdr:row>
      <xdr:rowOff>266775</xdr:rowOff>
    </xdr:to>
    <xdr:grpSp>
      <xdr:nvGrpSpPr>
        <xdr:cNvPr id="34" name="Grupo 33">
          <a:extLst>
            <a:ext uri="{FF2B5EF4-FFF2-40B4-BE49-F238E27FC236}">
              <a16:creationId xmlns="" xmlns:a16="http://schemas.microsoft.com/office/drawing/2014/main" id="{1550DBA2-855F-4B3A-B459-6B5AB9AC77EB}"/>
            </a:ext>
          </a:extLst>
        </xdr:cNvPr>
        <xdr:cNvGrpSpPr/>
      </xdr:nvGrpSpPr>
      <xdr:grpSpPr>
        <a:xfrm>
          <a:off x="5086350" y="2651760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1C32CE44-9FA1-441F-A3C4-2C42E457F0D1}"/>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CF4F2530-FE12-4E8C-A147-3279946A475D}"/>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F7059047-1E91-4D98-B3EF-F95C4EC41682}"/>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48F00FC5-D6EA-4AD4-B0D1-D7DB3BDA9597}"/>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A1A8425D-CCA6-425D-B8B9-1B285A3ABED9}"/>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A2CF98FB-824A-40BA-9EA3-FCF2BA2E6A77}"/>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95C73951-4FB0-4AC6-BFA0-A45E508DC209}"/>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116</xdr:row>
      <xdr:rowOff>47625</xdr:rowOff>
    </xdr:from>
    <xdr:to>
      <xdr:col>13</xdr:col>
      <xdr:colOff>0</xdr:colOff>
      <xdr:row>116</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54363138-0DAF-489A-A264-57010372CD86}"/>
            </a:ext>
          </a:extLst>
        </xdr:cNvPr>
        <xdr:cNvSpPr/>
      </xdr:nvSpPr>
      <xdr:spPr>
        <a:xfrm>
          <a:off x="5534025" y="39509700"/>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116</xdr:row>
      <xdr:rowOff>47625</xdr:rowOff>
    </xdr:from>
    <xdr:to>
      <xdr:col>10</xdr:col>
      <xdr:colOff>209550</xdr:colOff>
      <xdr:row>116</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92F33101-CBD6-482C-9084-BA3D7709C11B}"/>
            </a:ext>
          </a:extLst>
        </xdr:cNvPr>
        <xdr:cNvSpPr/>
      </xdr:nvSpPr>
      <xdr:spPr>
        <a:xfrm>
          <a:off x="4533900" y="39509700"/>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92</xdr:row>
      <xdr:rowOff>95250</xdr:rowOff>
    </xdr:from>
    <xdr:to>
      <xdr:col>12</xdr:col>
      <xdr:colOff>5107</xdr:colOff>
      <xdr:row>92</xdr:row>
      <xdr:rowOff>276300</xdr:rowOff>
    </xdr:to>
    <xdr:grpSp>
      <xdr:nvGrpSpPr>
        <xdr:cNvPr id="44" name="Grupo 43">
          <a:extLst>
            <a:ext uri="{FF2B5EF4-FFF2-40B4-BE49-F238E27FC236}">
              <a16:creationId xmlns="" xmlns:a16="http://schemas.microsoft.com/office/drawing/2014/main" id="{36BD5C09-C714-4F9D-8A61-F63D95360821}"/>
            </a:ext>
          </a:extLst>
        </xdr:cNvPr>
        <xdr:cNvGrpSpPr/>
      </xdr:nvGrpSpPr>
      <xdr:grpSpPr>
        <a:xfrm>
          <a:off x="5076825" y="3555682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E5BA653D-EC7D-48C7-A028-88B98FE7C59C}"/>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C4EA15E2-375B-4F1E-8A63-C57F630FD16A}"/>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A9013450-514C-4D66-A000-049F0DB79B98}"/>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41E462E2-7D69-4ADD-B211-E432A6F94BC6}"/>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2D4E0DA3-176D-4D7D-AC35-944637D0D6D3}"/>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AC34F0B0-38BC-40B5-BA69-B12D274DA99F}"/>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3083B0C8-4886-4BE8-B42A-B432A6C3B334}"/>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32.xml><?xml version="1.0" encoding="utf-8"?>
<xdr:wsDr xmlns:xdr="http://schemas.openxmlformats.org/drawingml/2006/spreadsheetDrawing" xmlns:a="http://schemas.openxmlformats.org/drawingml/2006/main">
  <xdr:oneCellAnchor>
    <xdr:from>
      <xdr:col>8</xdr:col>
      <xdr:colOff>552450</xdr:colOff>
      <xdr:row>0</xdr:row>
      <xdr:rowOff>95250</xdr:rowOff>
    </xdr:from>
    <xdr:ext cx="1245457" cy="179999"/>
    <xdr:grpSp>
      <xdr:nvGrpSpPr>
        <xdr:cNvPr id="2" name="Grupo 1">
          <a:extLst>
            <a:ext uri="{FF2B5EF4-FFF2-40B4-BE49-F238E27FC236}">
              <a16:creationId xmlns="" xmlns:a16="http://schemas.microsoft.com/office/drawing/2014/main" id="{588C2E8A-7928-4DAF-878A-D51690848C8D}"/>
            </a:ext>
          </a:extLst>
        </xdr:cNvPr>
        <xdr:cNvGrpSpPr/>
      </xdr:nvGrpSpPr>
      <xdr:grpSpPr>
        <a:xfrm>
          <a:off x="5086350" y="95250"/>
          <a:ext cx="1245457" cy="179999"/>
          <a:chOff x="1523999" y="772404"/>
          <a:chExt cx="1245457" cy="179999"/>
        </a:xfrm>
        <a:solidFill>
          <a:schemeClr val="bg1">
            <a:lumMod val="65000"/>
          </a:schemeClr>
        </a:solidFill>
      </xdr:grpSpPr>
      <xdr:cxnSp macro="">
        <xdr:nvCxnSpPr>
          <xdr:cNvPr id="3" name="Conector recto 2">
            <a:extLst>
              <a:ext uri="{FF2B5EF4-FFF2-40B4-BE49-F238E27FC236}">
                <a16:creationId xmlns="" xmlns:a16="http://schemas.microsoft.com/office/drawing/2014/main" id="{0D02C289-4A15-4849-8DF0-9B55A60B739B}"/>
              </a:ext>
            </a:extLst>
          </xdr:cNvPr>
          <xdr:cNvCxnSpPr>
            <a:stCxn id="5" idx="6"/>
            <a:endCxn id="9"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 name="Grupo 3">
            <a:extLst>
              <a:ext uri="{FF2B5EF4-FFF2-40B4-BE49-F238E27FC236}">
                <a16:creationId xmlns="" xmlns:a16="http://schemas.microsoft.com/office/drawing/2014/main" id="{972A5360-22B6-4E1B-8BC8-15447C477BE7}"/>
              </a:ext>
            </a:extLst>
          </xdr:cNvPr>
          <xdr:cNvGrpSpPr/>
        </xdr:nvGrpSpPr>
        <xdr:grpSpPr>
          <a:xfrm>
            <a:off x="1523999" y="772404"/>
            <a:ext cx="1245457" cy="179999"/>
            <a:chOff x="2486023" y="807931"/>
            <a:chExt cx="2595630" cy="217703"/>
          </a:xfrm>
          <a:grpFill/>
        </xdr:grpSpPr>
        <xdr:sp macro="" textlink="">
          <xdr:nvSpPr>
            <xdr:cNvPr id="5" name="Elipse 4">
              <a:extLst>
                <a:ext uri="{FF2B5EF4-FFF2-40B4-BE49-F238E27FC236}">
                  <a16:creationId xmlns="" xmlns:a16="http://schemas.microsoft.com/office/drawing/2014/main" id="{0AEB390E-6464-4DF7-8E21-289041367BC3}"/>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6" name="Elipse 5">
              <a:extLst>
                <a:ext uri="{FF2B5EF4-FFF2-40B4-BE49-F238E27FC236}">
                  <a16:creationId xmlns="" xmlns:a16="http://schemas.microsoft.com/office/drawing/2014/main" id="{0C4951A5-E6FB-47F0-9105-A12471E85058}"/>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7" name="Elipse 6">
              <a:extLst>
                <a:ext uri="{FF2B5EF4-FFF2-40B4-BE49-F238E27FC236}">
                  <a16:creationId xmlns="" xmlns:a16="http://schemas.microsoft.com/office/drawing/2014/main" id="{3E977354-F6A4-4D5A-A3E6-95A6A7E6505A}"/>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49039704-6A6C-4F69-843A-EB3595B3B87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96E21D71-4715-4F2B-BBAF-756A07E8B18E}"/>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oneCellAnchor>
  <xdr:twoCellAnchor>
    <xdr:from>
      <xdr:col>10</xdr:col>
      <xdr:colOff>285750</xdr:colOff>
      <xdr:row>24</xdr:row>
      <xdr:rowOff>47625</xdr:rowOff>
    </xdr:from>
    <xdr:to>
      <xdr:col>13</xdr:col>
      <xdr:colOff>9525</xdr:colOff>
      <xdr:row>24</xdr:row>
      <xdr:rowOff>314325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AB475AAF-6DFC-493C-9CD0-4619B2E4BBBD}"/>
            </a:ext>
          </a:extLst>
        </xdr:cNvPr>
        <xdr:cNvSpPr/>
      </xdr:nvSpPr>
      <xdr:spPr>
        <a:xfrm>
          <a:off x="5543550" y="4276725"/>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676275</xdr:colOff>
      <xdr:row>24</xdr:row>
      <xdr:rowOff>47625</xdr:rowOff>
    </xdr:from>
    <xdr:to>
      <xdr:col>10</xdr:col>
      <xdr:colOff>219075</xdr:colOff>
      <xdr:row>24</xdr:row>
      <xdr:rowOff>314325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4A1C6626-9FF2-4A2B-84C8-C6A15856838F}"/>
            </a:ext>
          </a:extLst>
        </xdr:cNvPr>
        <xdr:cNvSpPr/>
      </xdr:nvSpPr>
      <xdr:spPr>
        <a:xfrm>
          <a:off x="4533900" y="4276725"/>
          <a:ext cx="94297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10</xdr:col>
      <xdr:colOff>276225</xdr:colOff>
      <xdr:row>45</xdr:row>
      <xdr:rowOff>47625</xdr:rowOff>
    </xdr:from>
    <xdr:to>
      <xdr:col>13</xdr:col>
      <xdr:colOff>0</xdr:colOff>
      <xdr:row>45</xdr:row>
      <xdr:rowOff>314325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960F52EF-4B09-4497-AC05-79CDBB033CD1}"/>
            </a:ext>
          </a:extLst>
        </xdr:cNvPr>
        <xdr:cNvSpPr/>
      </xdr:nvSpPr>
      <xdr:spPr>
        <a:xfrm>
          <a:off x="5534025" y="12630150"/>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45</xdr:row>
      <xdr:rowOff>47625</xdr:rowOff>
    </xdr:from>
    <xdr:to>
      <xdr:col>10</xdr:col>
      <xdr:colOff>209550</xdr:colOff>
      <xdr:row>45</xdr:row>
      <xdr:rowOff>314325</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60E79513-DD2F-43C6-BA43-FDBF50FBD54A}"/>
            </a:ext>
          </a:extLst>
        </xdr:cNvPr>
        <xdr:cNvSpPr/>
      </xdr:nvSpPr>
      <xdr:spPr>
        <a:xfrm>
          <a:off x="4533900" y="12630150"/>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27</xdr:row>
      <xdr:rowOff>95250</xdr:rowOff>
    </xdr:from>
    <xdr:to>
      <xdr:col>12</xdr:col>
      <xdr:colOff>7207</xdr:colOff>
      <xdr:row>27</xdr:row>
      <xdr:rowOff>276300</xdr:rowOff>
    </xdr:to>
    <xdr:grpSp>
      <xdr:nvGrpSpPr>
        <xdr:cNvPr id="14" name="Grupo 13">
          <a:extLst>
            <a:ext uri="{FF2B5EF4-FFF2-40B4-BE49-F238E27FC236}">
              <a16:creationId xmlns="" xmlns:a16="http://schemas.microsoft.com/office/drawing/2014/main" id="{BBCA9E4E-1204-4846-B90E-A2859580C974}"/>
            </a:ext>
          </a:extLst>
        </xdr:cNvPr>
        <xdr:cNvGrpSpPr/>
      </xdr:nvGrpSpPr>
      <xdr:grpSpPr>
        <a:xfrm>
          <a:off x="5086350" y="9363075"/>
          <a:ext cx="1245457" cy="181050"/>
          <a:chOff x="1523999" y="771354"/>
          <a:chExt cx="1245457" cy="181050"/>
        </a:xfrm>
        <a:solidFill>
          <a:schemeClr val="bg1">
            <a:lumMod val="65000"/>
          </a:schemeClr>
        </a:solidFill>
      </xdr:grpSpPr>
      <xdr:cxnSp macro="">
        <xdr:nvCxnSpPr>
          <xdr:cNvPr id="15" name="Conector recto 14">
            <a:extLst>
              <a:ext uri="{FF2B5EF4-FFF2-40B4-BE49-F238E27FC236}">
                <a16:creationId xmlns="" xmlns:a16="http://schemas.microsoft.com/office/drawing/2014/main" id="{D569421A-031B-4AD5-9045-AF0F618903C9}"/>
              </a:ext>
            </a:extLst>
          </xdr:cNvPr>
          <xdr:cNvCxnSpPr>
            <a:stCxn id="17" idx="6"/>
            <a:endCxn id="2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6" name="Grupo 15">
            <a:extLst>
              <a:ext uri="{FF2B5EF4-FFF2-40B4-BE49-F238E27FC236}">
                <a16:creationId xmlns="" xmlns:a16="http://schemas.microsoft.com/office/drawing/2014/main" id="{FB636AFC-5A0D-4EDC-9C10-29F1D3B720D2}"/>
              </a:ext>
            </a:extLst>
          </xdr:cNvPr>
          <xdr:cNvGrpSpPr/>
        </xdr:nvGrpSpPr>
        <xdr:grpSpPr>
          <a:xfrm>
            <a:off x="1523999" y="771354"/>
            <a:ext cx="1245457" cy="181050"/>
            <a:chOff x="2486023" y="806660"/>
            <a:chExt cx="2595630" cy="218974"/>
          </a:xfrm>
          <a:grpFill/>
        </xdr:grpSpPr>
        <xdr:sp macro="" textlink="">
          <xdr:nvSpPr>
            <xdr:cNvPr id="17" name="Elipse 16">
              <a:extLst>
                <a:ext uri="{FF2B5EF4-FFF2-40B4-BE49-F238E27FC236}">
                  <a16:creationId xmlns="" xmlns:a16="http://schemas.microsoft.com/office/drawing/2014/main" id="{03AABAB0-15B8-41CC-A34B-62E769123F66}"/>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8" name="Elipse 17">
              <a:extLst>
                <a:ext uri="{FF2B5EF4-FFF2-40B4-BE49-F238E27FC236}">
                  <a16:creationId xmlns="" xmlns:a16="http://schemas.microsoft.com/office/drawing/2014/main" id="{40835B02-C8DA-4C76-8614-18F7BDA7D0F9}"/>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9" name="Elipse 18">
              <a:extLst>
                <a:ext uri="{FF2B5EF4-FFF2-40B4-BE49-F238E27FC236}">
                  <a16:creationId xmlns="" xmlns:a16="http://schemas.microsoft.com/office/drawing/2014/main" id="{A33DA2F3-015B-432B-8F00-E89FC778E652}"/>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0" name="Elipse 19">
              <a:extLst>
                <a:ext uri="{FF2B5EF4-FFF2-40B4-BE49-F238E27FC236}">
                  <a16:creationId xmlns="" xmlns:a16="http://schemas.microsoft.com/office/drawing/2014/main" id="{C3431F4C-1FE7-4858-81AF-F02C86E813BC}"/>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21" name="Elipse 20">
              <a:extLst>
                <a:ext uri="{FF2B5EF4-FFF2-40B4-BE49-F238E27FC236}">
                  <a16:creationId xmlns="" xmlns:a16="http://schemas.microsoft.com/office/drawing/2014/main" id="{3DB00EAD-019C-4100-B057-1AD2565590B2}"/>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66</xdr:row>
      <xdr:rowOff>47625</xdr:rowOff>
    </xdr:from>
    <xdr:to>
      <xdr:col>13</xdr:col>
      <xdr:colOff>0</xdr:colOff>
      <xdr:row>66</xdr:row>
      <xdr:rowOff>314325</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6E9289F8-3C56-48A3-B5DF-707E8A9F5FB7}"/>
            </a:ext>
          </a:extLst>
        </xdr:cNvPr>
        <xdr:cNvSpPr/>
      </xdr:nvSpPr>
      <xdr:spPr>
        <a:xfrm>
          <a:off x="5534025" y="21202650"/>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66</xdr:row>
      <xdr:rowOff>47625</xdr:rowOff>
    </xdr:from>
    <xdr:to>
      <xdr:col>10</xdr:col>
      <xdr:colOff>209550</xdr:colOff>
      <xdr:row>66</xdr:row>
      <xdr:rowOff>314325</xdr:rowOff>
    </xdr:to>
    <xdr:sp macro="" textlink="">
      <xdr:nvSpPr>
        <xdr:cNvPr id="23" name="Rectángulo 22">
          <a:hlinkClick xmlns:r="http://schemas.openxmlformats.org/officeDocument/2006/relationships" r:id="rId1"/>
          <a:extLst>
            <a:ext uri="{FF2B5EF4-FFF2-40B4-BE49-F238E27FC236}">
              <a16:creationId xmlns="" xmlns:a16="http://schemas.microsoft.com/office/drawing/2014/main" id="{C034571E-0A90-4667-BE47-CC725626296B}"/>
            </a:ext>
          </a:extLst>
        </xdr:cNvPr>
        <xdr:cNvSpPr/>
      </xdr:nvSpPr>
      <xdr:spPr>
        <a:xfrm>
          <a:off x="4533900" y="21202650"/>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48</xdr:row>
      <xdr:rowOff>85725</xdr:rowOff>
    </xdr:from>
    <xdr:to>
      <xdr:col>12</xdr:col>
      <xdr:colOff>7207</xdr:colOff>
      <xdr:row>48</xdr:row>
      <xdr:rowOff>266775</xdr:rowOff>
    </xdr:to>
    <xdr:grpSp>
      <xdr:nvGrpSpPr>
        <xdr:cNvPr id="24" name="Grupo 23">
          <a:extLst>
            <a:ext uri="{FF2B5EF4-FFF2-40B4-BE49-F238E27FC236}">
              <a16:creationId xmlns="" xmlns:a16="http://schemas.microsoft.com/office/drawing/2014/main" id="{9C9F414C-EC7E-462A-8A2D-20D970E751FF}"/>
            </a:ext>
          </a:extLst>
        </xdr:cNvPr>
        <xdr:cNvGrpSpPr/>
      </xdr:nvGrpSpPr>
      <xdr:grpSpPr>
        <a:xfrm>
          <a:off x="5086350" y="18040350"/>
          <a:ext cx="1245457" cy="181050"/>
          <a:chOff x="1523999" y="771354"/>
          <a:chExt cx="1245457" cy="181050"/>
        </a:xfrm>
        <a:solidFill>
          <a:schemeClr val="bg1">
            <a:lumMod val="65000"/>
          </a:schemeClr>
        </a:solidFill>
      </xdr:grpSpPr>
      <xdr:cxnSp macro="">
        <xdr:nvCxnSpPr>
          <xdr:cNvPr id="25" name="Conector recto 24">
            <a:extLst>
              <a:ext uri="{FF2B5EF4-FFF2-40B4-BE49-F238E27FC236}">
                <a16:creationId xmlns="" xmlns:a16="http://schemas.microsoft.com/office/drawing/2014/main" id="{3CD83A46-5A83-43A0-94A6-4B8ADD94906C}"/>
              </a:ext>
            </a:extLst>
          </xdr:cNvPr>
          <xdr:cNvCxnSpPr>
            <a:stCxn id="27" idx="6"/>
            <a:endCxn id="3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26" name="Grupo 25">
            <a:extLst>
              <a:ext uri="{FF2B5EF4-FFF2-40B4-BE49-F238E27FC236}">
                <a16:creationId xmlns="" xmlns:a16="http://schemas.microsoft.com/office/drawing/2014/main" id="{68BAB910-B30C-4641-959B-99F2D0855DE4}"/>
              </a:ext>
            </a:extLst>
          </xdr:cNvPr>
          <xdr:cNvGrpSpPr/>
        </xdr:nvGrpSpPr>
        <xdr:grpSpPr>
          <a:xfrm>
            <a:off x="1523999" y="771354"/>
            <a:ext cx="1245457" cy="181050"/>
            <a:chOff x="2486023" y="806660"/>
            <a:chExt cx="2595630" cy="218974"/>
          </a:xfrm>
          <a:grpFill/>
        </xdr:grpSpPr>
        <xdr:sp macro="" textlink="">
          <xdr:nvSpPr>
            <xdr:cNvPr id="27" name="Elipse 26">
              <a:extLst>
                <a:ext uri="{FF2B5EF4-FFF2-40B4-BE49-F238E27FC236}">
                  <a16:creationId xmlns="" xmlns:a16="http://schemas.microsoft.com/office/drawing/2014/main" id="{9D399F84-81BF-4994-9859-CDFF6A3E8F9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28" name="Elipse 27">
              <a:extLst>
                <a:ext uri="{FF2B5EF4-FFF2-40B4-BE49-F238E27FC236}">
                  <a16:creationId xmlns="" xmlns:a16="http://schemas.microsoft.com/office/drawing/2014/main" id="{ED301041-578B-4871-8FB1-E3DF1078BDAA}"/>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29" name="Elipse 28">
              <a:extLst>
                <a:ext uri="{FF2B5EF4-FFF2-40B4-BE49-F238E27FC236}">
                  <a16:creationId xmlns="" xmlns:a16="http://schemas.microsoft.com/office/drawing/2014/main" id="{6853BFA2-6CB4-4D76-8832-B374F44B6DE6}"/>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30" name="Elipse 29">
              <a:extLst>
                <a:ext uri="{FF2B5EF4-FFF2-40B4-BE49-F238E27FC236}">
                  <a16:creationId xmlns="" xmlns:a16="http://schemas.microsoft.com/office/drawing/2014/main" id="{6EA62CB1-BAC6-4F4E-B85C-1BAA903310D3}"/>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31" name="Elipse 30">
              <a:extLst>
                <a:ext uri="{FF2B5EF4-FFF2-40B4-BE49-F238E27FC236}">
                  <a16:creationId xmlns="" xmlns:a16="http://schemas.microsoft.com/office/drawing/2014/main" id="{1F129721-D333-49F2-A88A-A0CB21C2F9E1}"/>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89</xdr:row>
      <xdr:rowOff>47625</xdr:rowOff>
    </xdr:from>
    <xdr:to>
      <xdr:col>13</xdr:col>
      <xdr:colOff>0</xdr:colOff>
      <xdr:row>89</xdr:row>
      <xdr:rowOff>314325</xdr:rowOff>
    </xdr:to>
    <xdr:sp macro="" textlink="">
      <xdr:nvSpPr>
        <xdr:cNvPr id="32" name="Rectángulo 31">
          <a:hlinkClick xmlns:r="http://schemas.openxmlformats.org/officeDocument/2006/relationships" r:id="rId6"/>
          <a:extLst>
            <a:ext uri="{FF2B5EF4-FFF2-40B4-BE49-F238E27FC236}">
              <a16:creationId xmlns="" xmlns:a16="http://schemas.microsoft.com/office/drawing/2014/main" id="{5978ED63-E773-475A-A793-A997F3FDDDC7}"/>
            </a:ext>
          </a:extLst>
        </xdr:cNvPr>
        <xdr:cNvSpPr/>
      </xdr:nvSpPr>
      <xdr:spPr>
        <a:xfrm>
          <a:off x="5534025" y="30470475"/>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7</xdr:col>
      <xdr:colOff>666750</xdr:colOff>
      <xdr:row>89</xdr:row>
      <xdr:rowOff>47625</xdr:rowOff>
    </xdr:from>
    <xdr:to>
      <xdr:col>10</xdr:col>
      <xdr:colOff>209550</xdr:colOff>
      <xdr:row>89</xdr:row>
      <xdr:rowOff>314325</xdr:rowOff>
    </xdr:to>
    <xdr:sp macro="" textlink="">
      <xdr:nvSpPr>
        <xdr:cNvPr id="33" name="Rectángulo 32">
          <a:hlinkClick xmlns:r="http://schemas.openxmlformats.org/officeDocument/2006/relationships" r:id="rId3"/>
          <a:extLst>
            <a:ext uri="{FF2B5EF4-FFF2-40B4-BE49-F238E27FC236}">
              <a16:creationId xmlns="" xmlns:a16="http://schemas.microsoft.com/office/drawing/2014/main" id="{E8333F80-E887-42CF-BE44-72188504B096}"/>
            </a:ext>
          </a:extLst>
        </xdr:cNvPr>
        <xdr:cNvSpPr/>
      </xdr:nvSpPr>
      <xdr:spPr>
        <a:xfrm>
          <a:off x="4533900" y="30470475"/>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552450</xdr:colOff>
      <xdr:row>69</xdr:row>
      <xdr:rowOff>85725</xdr:rowOff>
    </xdr:from>
    <xdr:to>
      <xdr:col>12</xdr:col>
      <xdr:colOff>7207</xdr:colOff>
      <xdr:row>69</xdr:row>
      <xdr:rowOff>266775</xdr:rowOff>
    </xdr:to>
    <xdr:grpSp>
      <xdr:nvGrpSpPr>
        <xdr:cNvPr id="34" name="Grupo 33">
          <a:extLst>
            <a:ext uri="{FF2B5EF4-FFF2-40B4-BE49-F238E27FC236}">
              <a16:creationId xmlns="" xmlns:a16="http://schemas.microsoft.com/office/drawing/2014/main" id="{4429F1D0-1FBA-4B68-83F9-8845753BD882}"/>
            </a:ext>
          </a:extLst>
        </xdr:cNvPr>
        <xdr:cNvGrpSpPr/>
      </xdr:nvGrpSpPr>
      <xdr:grpSpPr>
        <a:xfrm>
          <a:off x="5086350" y="26517600"/>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48E80A0A-AB0C-45E3-881D-E3D7AED0CE44}"/>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F712E9FD-A072-4D96-AB2C-462A681384FC}"/>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ECD34297-8E22-4C35-A3B5-226703C43F4B}"/>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9F29E05F-39EB-4982-9749-29844C5884FC}"/>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162DDDC5-21D7-4EB9-BABA-0519082E046C}"/>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A35CAE33-35E1-47FB-A0BC-4E5F9C6D7A3F}"/>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90551855-982E-4C37-A24D-A85A67D092C3}"/>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10</xdr:col>
      <xdr:colOff>276225</xdr:colOff>
      <xdr:row>116</xdr:row>
      <xdr:rowOff>47625</xdr:rowOff>
    </xdr:from>
    <xdr:to>
      <xdr:col>13</xdr:col>
      <xdr:colOff>0</xdr:colOff>
      <xdr:row>116</xdr:row>
      <xdr:rowOff>314325</xdr:rowOff>
    </xdr:to>
    <xdr:sp macro="" textlink="">
      <xdr:nvSpPr>
        <xdr:cNvPr id="42" name="Rectángulo 41">
          <a:hlinkClick xmlns:r="http://schemas.openxmlformats.org/officeDocument/2006/relationships" r:id="rId2"/>
          <a:extLst>
            <a:ext uri="{FF2B5EF4-FFF2-40B4-BE49-F238E27FC236}">
              <a16:creationId xmlns="" xmlns:a16="http://schemas.microsoft.com/office/drawing/2014/main" id="{3E6291D2-DB74-4B50-BCFA-5F493B545CCC}"/>
            </a:ext>
          </a:extLst>
        </xdr:cNvPr>
        <xdr:cNvSpPr/>
      </xdr:nvSpPr>
      <xdr:spPr>
        <a:xfrm>
          <a:off x="5534025" y="39509700"/>
          <a:ext cx="1038225"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lIns="0" rIns="0" rtlCol="0" anchor="t"/>
        <a:lstStyle/>
        <a:p>
          <a:pPr algn="ctr"/>
          <a:r>
            <a:rPr lang="es-MX" sz="1100" b="1"/>
            <a:t>Ir a Personas</a:t>
          </a:r>
        </a:p>
      </xdr:txBody>
    </xdr:sp>
    <xdr:clientData/>
  </xdr:twoCellAnchor>
  <xdr:twoCellAnchor>
    <xdr:from>
      <xdr:col>7</xdr:col>
      <xdr:colOff>666750</xdr:colOff>
      <xdr:row>116</xdr:row>
      <xdr:rowOff>47625</xdr:rowOff>
    </xdr:from>
    <xdr:to>
      <xdr:col>10</xdr:col>
      <xdr:colOff>209550</xdr:colOff>
      <xdr:row>116</xdr:row>
      <xdr:rowOff>314325</xdr:rowOff>
    </xdr:to>
    <xdr:sp macro="" textlink="">
      <xdr:nvSpPr>
        <xdr:cNvPr id="43" name="Rectángulo 42">
          <a:hlinkClick xmlns:r="http://schemas.openxmlformats.org/officeDocument/2006/relationships" r:id="rId5"/>
          <a:extLst>
            <a:ext uri="{FF2B5EF4-FFF2-40B4-BE49-F238E27FC236}">
              <a16:creationId xmlns="" xmlns:a16="http://schemas.microsoft.com/office/drawing/2014/main" id="{32AEA7D1-8489-40D7-9601-FE6EF0847F3B}"/>
            </a:ext>
          </a:extLst>
        </xdr:cNvPr>
        <xdr:cNvSpPr/>
      </xdr:nvSpPr>
      <xdr:spPr>
        <a:xfrm>
          <a:off x="4533900" y="39509700"/>
          <a:ext cx="93345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542925</xdr:colOff>
      <xdr:row>92</xdr:row>
      <xdr:rowOff>95250</xdr:rowOff>
    </xdr:from>
    <xdr:to>
      <xdr:col>12</xdr:col>
      <xdr:colOff>5107</xdr:colOff>
      <xdr:row>92</xdr:row>
      <xdr:rowOff>276300</xdr:rowOff>
    </xdr:to>
    <xdr:grpSp>
      <xdr:nvGrpSpPr>
        <xdr:cNvPr id="44" name="Grupo 43">
          <a:extLst>
            <a:ext uri="{FF2B5EF4-FFF2-40B4-BE49-F238E27FC236}">
              <a16:creationId xmlns="" xmlns:a16="http://schemas.microsoft.com/office/drawing/2014/main" id="{E1BAD4FF-1A3A-4B6D-B560-E6D57A78F28A}"/>
            </a:ext>
          </a:extLst>
        </xdr:cNvPr>
        <xdr:cNvGrpSpPr/>
      </xdr:nvGrpSpPr>
      <xdr:grpSpPr>
        <a:xfrm>
          <a:off x="5076825" y="35556825"/>
          <a:ext cx="1252882" cy="181050"/>
          <a:chOff x="1523999" y="771354"/>
          <a:chExt cx="1252882" cy="181050"/>
        </a:xfrm>
        <a:solidFill>
          <a:schemeClr val="bg1">
            <a:lumMod val="65000"/>
          </a:schemeClr>
        </a:solidFill>
      </xdr:grpSpPr>
      <xdr:cxnSp macro="">
        <xdr:nvCxnSpPr>
          <xdr:cNvPr id="45" name="Conector recto 44">
            <a:extLst>
              <a:ext uri="{FF2B5EF4-FFF2-40B4-BE49-F238E27FC236}">
                <a16:creationId xmlns="" xmlns:a16="http://schemas.microsoft.com/office/drawing/2014/main" id="{BC1023CB-02C0-4559-A59B-0F2E096C7457}"/>
              </a:ext>
            </a:extLst>
          </xdr:cNvPr>
          <xdr:cNvCxnSpPr>
            <a:stCxn id="47" idx="6"/>
            <a:endCxn id="5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46" name="Grupo 45">
            <a:extLst>
              <a:ext uri="{FF2B5EF4-FFF2-40B4-BE49-F238E27FC236}">
                <a16:creationId xmlns="" xmlns:a16="http://schemas.microsoft.com/office/drawing/2014/main" id="{E71BC1C6-45F1-4CF8-B58E-16239C238CFC}"/>
              </a:ext>
            </a:extLst>
          </xdr:cNvPr>
          <xdr:cNvGrpSpPr/>
        </xdr:nvGrpSpPr>
        <xdr:grpSpPr>
          <a:xfrm>
            <a:off x="1523999" y="771354"/>
            <a:ext cx="1252882" cy="181050"/>
            <a:chOff x="2486023" y="806660"/>
            <a:chExt cx="2611104" cy="218974"/>
          </a:xfrm>
          <a:grpFill/>
        </xdr:grpSpPr>
        <xdr:sp macro="" textlink="">
          <xdr:nvSpPr>
            <xdr:cNvPr id="47" name="Elipse 46">
              <a:extLst>
                <a:ext uri="{FF2B5EF4-FFF2-40B4-BE49-F238E27FC236}">
                  <a16:creationId xmlns="" xmlns:a16="http://schemas.microsoft.com/office/drawing/2014/main" id="{14B9835D-923B-4EF8-8D5D-CFEBDDDFB622}"/>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48" name="Elipse 47">
              <a:extLst>
                <a:ext uri="{FF2B5EF4-FFF2-40B4-BE49-F238E27FC236}">
                  <a16:creationId xmlns="" xmlns:a16="http://schemas.microsoft.com/office/drawing/2014/main" id="{9EA44C83-B81C-433F-8F8B-AA2D049B97EF}"/>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49" name="Elipse 48">
              <a:extLst>
                <a:ext uri="{FF2B5EF4-FFF2-40B4-BE49-F238E27FC236}">
                  <a16:creationId xmlns="" xmlns:a16="http://schemas.microsoft.com/office/drawing/2014/main" id="{CF8504B4-EFFF-4A20-BC56-023E1BD1A85A}"/>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50" name="Elipse 49">
              <a:extLst>
                <a:ext uri="{FF2B5EF4-FFF2-40B4-BE49-F238E27FC236}">
                  <a16:creationId xmlns="" xmlns:a16="http://schemas.microsoft.com/office/drawing/2014/main" id="{D8FE38A7-C67B-4576-802F-4D9F9B9322F7}"/>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51" name="Elipse 50">
              <a:extLst>
                <a:ext uri="{FF2B5EF4-FFF2-40B4-BE49-F238E27FC236}">
                  <a16:creationId xmlns="" xmlns:a16="http://schemas.microsoft.com/office/drawing/2014/main" id="{6332985A-A9D4-43CC-8EF9-C8DB2F013E89}"/>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333375</xdr:colOff>
      <xdr:row>20</xdr:row>
      <xdr:rowOff>76200</xdr:rowOff>
    </xdr:from>
    <xdr:to>
      <xdr:col>11</xdr:col>
      <xdr:colOff>116850</xdr:colOff>
      <xdr:row>20</xdr:row>
      <xdr:rowOff>342900</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5210175" y="397192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8</xdr:col>
      <xdr:colOff>9524</xdr:colOff>
      <xdr:row>20</xdr:row>
      <xdr:rowOff>76200</xdr:rowOff>
    </xdr:from>
    <xdr:to>
      <xdr:col>9</xdr:col>
      <xdr:colOff>278774</xdr:colOff>
      <xdr:row>20</xdr:row>
      <xdr:rowOff>342900</xdr:rowOff>
    </xdr:to>
    <xdr:sp macro="" textlink="">
      <xdr:nvSpPr>
        <xdr:cNvPr id="29" name="Rectángulo 28">
          <a:hlinkClick xmlns:r="http://schemas.openxmlformats.org/officeDocument/2006/relationships" r:id="rId2"/>
          <a:extLst>
            <a:ext uri="{FF2B5EF4-FFF2-40B4-BE49-F238E27FC236}">
              <a16:creationId xmlns="" xmlns:a16="http://schemas.microsoft.com/office/drawing/2014/main" id="{00000000-0008-0000-0300-00001D000000}"/>
            </a:ext>
          </a:extLst>
        </xdr:cNvPr>
        <xdr:cNvSpPr/>
      </xdr:nvSpPr>
      <xdr:spPr>
        <a:xfrm>
          <a:off x="4219574" y="397192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xdr:from>
      <xdr:col>7</xdr:col>
      <xdr:colOff>2236304</xdr:colOff>
      <xdr:row>8</xdr:row>
      <xdr:rowOff>2803</xdr:rowOff>
    </xdr:from>
    <xdr:to>
      <xdr:col>10</xdr:col>
      <xdr:colOff>663946</xdr:colOff>
      <xdr:row>12</xdr:row>
      <xdr:rowOff>227490</xdr:rowOff>
    </xdr:to>
    <xdr:grpSp>
      <xdr:nvGrpSpPr>
        <xdr:cNvPr id="4" name="Grupo 3">
          <a:extLst>
            <a:ext uri="{FF2B5EF4-FFF2-40B4-BE49-F238E27FC236}">
              <a16:creationId xmlns="" xmlns:a16="http://schemas.microsoft.com/office/drawing/2014/main" id="{12799050-CE2D-4944-8B24-F60DAB5AF954}"/>
            </a:ext>
          </a:extLst>
        </xdr:cNvPr>
        <xdr:cNvGrpSpPr/>
      </xdr:nvGrpSpPr>
      <xdr:grpSpPr>
        <a:xfrm>
          <a:off x="4207979" y="1936378"/>
          <a:ext cx="1818542" cy="853337"/>
          <a:chOff x="6191250" y="1697827"/>
          <a:chExt cx="2264147" cy="853759"/>
        </a:xfrm>
      </xdr:grpSpPr>
      <xdr:grpSp>
        <xdr:nvGrpSpPr>
          <xdr:cNvPr id="3" name="Grupo 2">
            <a:extLst>
              <a:ext uri="{FF2B5EF4-FFF2-40B4-BE49-F238E27FC236}">
                <a16:creationId xmlns="" xmlns:a16="http://schemas.microsoft.com/office/drawing/2014/main" id="{00000000-0008-0000-0300-000003000000}"/>
              </a:ext>
            </a:extLst>
          </xdr:cNvPr>
          <xdr:cNvGrpSpPr/>
        </xdr:nvGrpSpPr>
        <xdr:grpSpPr>
          <a:xfrm>
            <a:off x="6200775" y="1697827"/>
            <a:ext cx="2254622" cy="227486"/>
            <a:chOff x="1447800" y="1697827"/>
            <a:chExt cx="2254666" cy="227486"/>
          </a:xfrm>
        </xdr:grpSpPr>
        <xdr:sp macro="" textlink="">
          <xdr:nvSpPr>
            <xdr:cNvPr id="28" name="Rectángulo: esquinas redondeadas 27">
              <a:hlinkClick xmlns:r="http://schemas.openxmlformats.org/officeDocument/2006/relationships" r:id="rId3"/>
              <a:extLst>
                <a:ext uri="{FF2B5EF4-FFF2-40B4-BE49-F238E27FC236}">
                  <a16:creationId xmlns="" xmlns:a16="http://schemas.microsoft.com/office/drawing/2014/main" id="{00000000-0008-0000-0300-00001C000000}"/>
                </a:ext>
              </a:extLst>
            </xdr:cNvPr>
            <xdr:cNvSpPr/>
          </xdr:nvSpPr>
          <xdr:spPr>
            <a:xfrm>
              <a:off x="1447800" y="1697827"/>
              <a:ext cx="831526" cy="227486"/>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sp macro="" textlink="">
          <xdr:nvSpPr>
            <xdr:cNvPr id="11" name="Rectángulo: esquinas redondeadas 10">
              <a:hlinkClick xmlns:r="http://schemas.openxmlformats.org/officeDocument/2006/relationships" r:id="rId4"/>
              <a:extLst>
                <a:ext uri="{FF2B5EF4-FFF2-40B4-BE49-F238E27FC236}">
                  <a16:creationId xmlns="" xmlns:a16="http://schemas.microsoft.com/office/drawing/2014/main" id="{00000000-0008-0000-0300-00000B000000}"/>
                </a:ext>
              </a:extLst>
            </xdr:cNvPr>
            <xdr:cNvSpPr/>
          </xdr:nvSpPr>
          <xdr:spPr>
            <a:xfrm>
              <a:off x="2891690" y="1700629"/>
              <a:ext cx="810776" cy="224684"/>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Jurídico</a:t>
              </a:r>
            </a:p>
          </xdr:txBody>
        </xdr:sp>
      </xdr:grpSp>
      <xdr:grpSp>
        <xdr:nvGrpSpPr>
          <xdr:cNvPr id="26" name="Grupo 25">
            <a:extLst>
              <a:ext uri="{FF2B5EF4-FFF2-40B4-BE49-F238E27FC236}">
                <a16:creationId xmlns="" xmlns:a16="http://schemas.microsoft.com/office/drawing/2014/main" id="{2B77690E-F877-407B-9134-531ED9997E8E}"/>
              </a:ext>
            </a:extLst>
          </xdr:cNvPr>
          <xdr:cNvGrpSpPr/>
        </xdr:nvGrpSpPr>
        <xdr:grpSpPr>
          <a:xfrm>
            <a:off x="6191250" y="2013877"/>
            <a:ext cx="2254623" cy="227486"/>
            <a:chOff x="1447800" y="1702353"/>
            <a:chExt cx="2254667" cy="227486"/>
          </a:xfrm>
        </xdr:grpSpPr>
        <xdr:sp macro="" textlink="">
          <xdr:nvSpPr>
            <xdr:cNvPr id="27" name="Rectángulo: esquinas redondeadas 26">
              <a:hlinkClick xmlns:r="http://schemas.openxmlformats.org/officeDocument/2006/relationships" r:id="rId5"/>
              <a:extLst>
                <a:ext uri="{FF2B5EF4-FFF2-40B4-BE49-F238E27FC236}">
                  <a16:creationId xmlns="" xmlns:a16="http://schemas.microsoft.com/office/drawing/2014/main" id="{CB1ACDF7-C9C6-48A8-AE64-6C100430298A}"/>
                </a:ext>
              </a:extLst>
            </xdr:cNvPr>
            <xdr:cNvSpPr/>
          </xdr:nvSpPr>
          <xdr:spPr>
            <a:xfrm>
              <a:off x="1447800" y="1702353"/>
              <a:ext cx="831526" cy="227486"/>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sp macro="" textlink="">
          <xdr:nvSpPr>
            <xdr:cNvPr id="30" name="Rectángulo: esquinas redondeadas 29">
              <a:hlinkClick xmlns:r="http://schemas.openxmlformats.org/officeDocument/2006/relationships" r:id="rId6"/>
              <a:extLst>
                <a:ext uri="{FF2B5EF4-FFF2-40B4-BE49-F238E27FC236}">
                  <a16:creationId xmlns="" xmlns:a16="http://schemas.microsoft.com/office/drawing/2014/main" id="{E9370732-A08D-4A6D-8010-27210C48608F}"/>
                </a:ext>
              </a:extLst>
            </xdr:cNvPr>
            <xdr:cNvSpPr/>
          </xdr:nvSpPr>
          <xdr:spPr>
            <a:xfrm>
              <a:off x="2891691" y="1705155"/>
              <a:ext cx="810776" cy="224684"/>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Jurídico</a:t>
              </a:r>
            </a:p>
          </xdr:txBody>
        </xdr:sp>
      </xdr:grpSp>
      <xdr:grpSp>
        <xdr:nvGrpSpPr>
          <xdr:cNvPr id="31" name="Grupo 30">
            <a:extLst>
              <a:ext uri="{FF2B5EF4-FFF2-40B4-BE49-F238E27FC236}">
                <a16:creationId xmlns="" xmlns:a16="http://schemas.microsoft.com/office/drawing/2014/main" id="{1E7C0BE3-D803-4A93-BED3-5581B4A2C964}"/>
              </a:ext>
            </a:extLst>
          </xdr:cNvPr>
          <xdr:cNvGrpSpPr/>
        </xdr:nvGrpSpPr>
        <xdr:grpSpPr>
          <a:xfrm>
            <a:off x="6191250" y="2324100"/>
            <a:ext cx="2254623" cy="227486"/>
            <a:chOff x="1447800" y="1698251"/>
            <a:chExt cx="2254667" cy="227486"/>
          </a:xfrm>
        </xdr:grpSpPr>
        <xdr:sp macro="" textlink="">
          <xdr:nvSpPr>
            <xdr:cNvPr id="32" name="Rectángulo: esquinas redondeadas 31">
              <a:hlinkClick xmlns:r="http://schemas.openxmlformats.org/officeDocument/2006/relationships" r:id="rId7"/>
              <a:extLst>
                <a:ext uri="{FF2B5EF4-FFF2-40B4-BE49-F238E27FC236}">
                  <a16:creationId xmlns="" xmlns:a16="http://schemas.microsoft.com/office/drawing/2014/main" id="{7B1A88A0-19E4-439F-A28C-E6DD60B79681}"/>
                </a:ext>
              </a:extLst>
            </xdr:cNvPr>
            <xdr:cNvSpPr/>
          </xdr:nvSpPr>
          <xdr:spPr>
            <a:xfrm>
              <a:off x="1447800" y="1698251"/>
              <a:ext cx="831526" cy="227486"/>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sp macro="" textlink="">
          <xdr:nvSpPr>
            <xdr:cNvPr id="33" name="Rectángulo: esquinas redondeadas 32">
              <a:hlinkClick xmlns:r="http://schemas.openxmlformats.org/officeDocument/2006/relationships" r:id="rId8"/>
              <a:extLst>
                <a:ext uri="{FF2B5EF4-FFF2-40B4-BE49-F238E27FC236}">
                  <a16:creationId xmlns="" xmlns:a16="http://schemas.microsoft.com/office/drawing/2014/main" id="{63E4E443-B69F-4086-BB26-F821340A1AA9}"/>
                </a:ext>
              </a:extLst>
            </xdr:cNvPr>
            <xdr:cNvSpPr/>
          </xdr:nvSpPr>
          <xdr:spPr>
            <a:xfrm>
              <a:off x="2891691" y="1701053"/>
              <a:ext cx="810776" cy="224684"/>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Jurídico</a:t>
              </a:r>
            </a:p>
          </xdr:txBody>
        </xdr:sp>
      </xdr:grpSp>
    </xdr:grpSp>
    <xdr:clientData/>
  </xdr:twoCellAnchor>
  <xdr:twoCellAnchor editAs="oneCell">
    <xdr:from>
      <xdr:col>8</xdr:col>
      <xdr:colOff>619125</xdr:colOff>
      <xdr:row>0</xdr:row>
      <xdr:rowOff>85725</xdr:rowOff>
    </xdr:from>
    <xdr:to>
      <xdr:col>11</xdr:col>
      <xdr:colOff>45307</xdr:colOff>
      <xdr:row>0</xdr:row>
      <xdr:rowOff>266775</xdr:rowOff>
    </xdr:to>
    <xdr:grpSp>
      <xdr:nvGrpSpPr>
        <xdr:cNvPr id="34" name="Grupo 33">
          <a:extLst>
            <a:ext uri="{FF2B5EF4-FFF2-40B4-BE49-F238E27FC236}">
              <a16:creationId xmlns="" xmlns:a16="http://schemas.microsoft.com/office/drawing/2014/main" id="{B9AB1015-8116-40BC-83E4-FC23DA23C4CE}"/>
            </a:ext>
          </a:extLst>
        </xdr:cNvPr>
        <xdr:cNvGrpSpPr/>
      </xdr:nvGrpSpPr>
      <xdr:grpSpPr>
        <a:xfrm>
          <a:off x="4829175" y="85725"/>
          <a:ext cx="1245457" cy="181050"/>
          <a:chOff x="1523999" y="771354"/>
          <a:chExt cx="1245457"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47FC96F9-1C6B-4047-9564-AE895F36EC37}"/>
              </a:ext>
            </a:extLst>
          </xdr:cNvPr>
          <xdr:cNvCxnSpPr>
            <a:stCxn id="37" idx="6"/>
            <a:endCxn id="4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4875006F-263C-43EA-B876-4E85576044DE}"/>
              </a:ext>
            </a:extLst>
          </xdr:cNvPr>
          <xdr:cNvGrpSpPr/>
        </xdr:nvGrpSpPr>
        <xdr:grpSpPr>
          <a:xfrm>
            <a:off x="1523999" y="771354"/>
            <a:ext cx="1245457" cy="181050"/>
            <a:chOff x="2486023" y="806660"/>
            <a:chExt cx="2595630" cy="218974"/>
          </a:xfrm>
          <a:grpFill/>
        </xdr:grpSpPr>
        <xdr:sp macro="" textlink="">
          <xdr:nvSpPr>
            <xdr:cNvPr id="37" name="Elipse 36">
              <a:extLst>
                <a:ext uri="{FF2B5EF4-FFF2-40B4-BE49-F238E27FC236}">
                  <a16:creationId xmlns="" xmlns:a16="http://schemas.microsoft.com/office/drawing/2014/main" id="{7341860B-3381-4E20-86A1-9111E8872559}"/>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76C7F257-0DC0-4048-909B-1EFEE4842DBF}"/>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0A83283D-1170-4781-AA68-8F6D08AD305D}"/>
                </a:ext>
              </a:extLst>
            </xdr:cNvPr>
            <xdr:cNvSpPr/>
          </xdr:nvSpPr>
          <xdr:spPr>
            <a:xfrm>
              <a:off x="3633785"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336DFB47-94BE-4A3E-A900-714784FA9D22}"/>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41" name="Elipse 40">
              <a:extLst>
                <a:ext uri="{FF2B5EF4-FFF2-40B4-BE49-F238E27FC236}">
                  <a16:creationId xmlns="" xmlns:a16="http://schemas.microsoft.com/office/drawing/2014/main" id="{D9215BFE-ACD6-41B0-BFAE-743879A84F69}"/>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8</xdr:col>
      <xdr:colOff>0</xdr:colOff>
      <xdr:row>14</xdr:row>
      <xdr:rowOff>9525</xdr:rowOff>
    </xdr:from>
    <xdr:to>
      <xdr:col>9</xdr:col>
      <xdr:colOff>1111</xdr:colOff>
      <xdr:row>14</xdr:row>
      <xdr:rowOff>236899</xdr:rowOff>
    </xdr:to>
    <xdr:sp macro="" textlink="">
      <xdr:nvSpPr>
        <xdr:cNvPr id="22" name="Rectángulo: esquinas redondeadas 21">
          <a:hlinkClick xmlns:r="http://schemas.openxmlformats.org/officeDocument/2006/relationships" r:id="rId9"/>
          <a:extLst>
            <a:ext uri="{FF2B5EF4-FFF2-40B4-BE49-F238E27FC236}">
              <a16:creationId xmlns="" xmlns:a16="http://schemas.microsoft.com/office/drawing/2014/main" id="{C8BE183A-4D7C-4EAA-AB38-62778A81F1B0}"/>
            </a:ext>
          </a:extLst>
        </xdr:cNvPr>
        <xdr:cNvSpPr/>
      </xdr:nvSpPr>
      <xdr:spPr>
        <a:xfrm>
          <a:off x="4210050" y="2857500"/>
          <a:ext cx="667861" cy="227374"/>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twoCellAnchor>
    <xdr:from>
      <xdr:col>8</xdr:col>
      <xdr:colOff>0</xdr:colOff>
      <xdr:row>16</xdr:row>
      <xdr:rowOff>9525</xdr:rowOff>
    </xdr:from>
    <xdr:to>
      <xdr:col>9</xdr:col>
      <xdr:colOff>1111</xdr:colOff>
      <xdr:row>16</xdr:row>
      <xdr:rowOff>236899</xdr:rowOff>
    </xdr:to>
    <xdr:sp macro="" textlink="">
      <xdr:nvSpPr>
        <xdr:cNvPr id="23" name="Rectángulo: esquinas redondeadas 22">
          <a:hlinkClick xmlns:r="http://schemas.openxmlformats.org/officeDocument/2006/relationships" r:id="rId10"/>
          <a:extLst>
            <a:ext uri="{FF2B5EF4-FFF2-40B4-BE49-F238E27FC236}">
              <a16:creationId xmlns="" xmlns:a16="http://schemas.microsoft.com/office/drawing/2014/main" id="{4EC12453-1660-4653-8763-386E5090191B}"/>
            </a:ext>
          </a:extLst>
        </xdr:cNvPr>
        <xdr:cNvSpPr/>
      </xdr:nvSpPr>
      <xdr:spPr>
        <a:xfrm>
          <a:off x="4210050" y="3171825"/>
          <a:ext cx="667861" cy="227374"/>
        </a:xfrm>
        <a:prstGeom prst="roundRect">
          <a:avLst/>
        </a:prstGeom>
        <a:noFill/>
        <a:ln w="12700">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s-MX" sz="1100" b="1">
              <a:solidFill>
                <a:schemeClr val="bg1"/>
              </a:solidFill>
            </a:rPr>
            <a:t>Natural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590548</xdr:colOff>
      <xdr:row>20</xdr:row>
      <xdr:rowOff>57150</xdr:rowOff>
    </xdr:from>
    <xdr:to>
      <xdr:col>10</xdr:col>
      <xdr:colOff>116848</xdr:colOff>
      <xdr:row>21</xdr:row>
      <xdr:rowOff>85725</xdr:rowOff>
    </xdr:to>
    <xdr:sp macro="" textlink="">
      <xdr:nvSpPr>
        <xdr:cNvPr id="26" name="Rectángulo 25">
          <a:hlinkClick xmlns:r="http://schemas.openxmlformats.org/officeDocument/2006/relationships" r:id="rId1"/>
          <a:extLst>
            <a:ext uri="{FF2B5EF4-FFF2-40B4-BE49-F238E27FC236}">
              <a16:creationId xmlns="" xmlns:a16="http://schemas.microsoft.com/office/drawing/2014/main" id="{1EBAF046-0184-4DA7-866E-EB96E5BDC84C}"/>
            </a:ext>
          </a:extLst>
        </xdr:cNvPr>
        <xdr:cNvSpPr/>
      </xdr:nvSpPr>
      <xdr:spPr>
        <a:xfrm>
          <a:off x="5238748" y="380047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Siguiente</a:t>
          </a:r>
        </a:p>
      </xdr:txBody>
    </xdr:sp>
    <xdr:clientData/>
  </xdr:twoCellAnchor>
  <xdr:twoCellAnchor>
    <xdr:from>
      <xdr:col>4</xdr:col>
      <xdr:colOff>2290763</xdr:colOff>
      <xdr:row>14</xdr:row>
      <xdr:rowOff>19050</xdr:rowOff>
    </xdr:from>
    <xdr:to>
      <xdr:col>6</xdr:col>
      <xdr:colOff>79988</xdr:colOff>
      <xdr:row>14</xdr:row>
      <xdr:rowOff>199050</xdr:rowOff>
    </xdr:to>
    <xdr:sp macro="" textlink="">
      <xdr:nvSpPr>
        <xdr:cNvPr id="2" name="Elipse 1">
          <a:hlinkClick xmlns:r="http://schemas.openxmlformats.org/officeDocument/2006/relationships" r:id="rId2"/>
          <a:extLst>
            <a:ext uri="{FF2B5EF4-FFF2-40B4-BE49-F238E27FC236}">
              <a16:creationId xmlns="" xmlns:a16="http://schemas.microsoft.com/office/drawing/2014/main" id="{3DB76876-AFFD-433A-80F3-50A01733972A}"/>
            </a:ext>
          </a:extLst>
        </xdr:cNvPr>
        <xdr:cNvSpPr/>
      </xdr:nvSpPr>
      <xdr:spPr>
        <a:xfrm>
          <a:off x="3100388" y="2524125"/>
          <a:ext cx="180000" cy="180000"/>
        </a:xfrm>
        <a:prstGeom prst="ellipse">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lIns="0" tIns="0" rIns="0" bIns="0" rtlCol="0" anchor="ctr" anchorCtr="0"/>
        <a:lstStyle/>
        <a:p>
          <a:pPr algn="ctr"/>
          <a:r>
            <a:rPr lang="es-MX" sz="1600" b="1">
              <a:latin typeface="Arial" panose="020B0604020202020204" pitchFamily="34" charset="0"/>
              <a:cs typeface="Arial" panose="020B0604020202020204" pitchFamily="34" charset="0"/>
            </a:rPr>
            <a:t>+</a:t>
          </a:r>
        </a:p>
      </xdr:txBody>
    </xdr:sp>
    <xdr:clientData/>
  </xdr:twoCellAnchor>
  <xdr:twoCellAnchor>
    <xdr:from>
      <xdr:col>8</xdr:col>
      <xdr:colOff>600075</xdr:colOff>
      <xdr:row>38</xdr:row>
      <xdr:rowOff>57150</xdr:rowOff>
    </xdr:from>
    <xdr:to>
      <xdr:col>11</xdr:col>
      <xdr:colOff>2550</xdr:colOff>
      <xdr:row>39</xdr:row>
      <xdr:rowOff>85725</xdr:rowOff>
    </xdr:to>
    <xdr:sp macro="" textlink="">
      <xdr:nvSpPr>
        <xdr:cNvPr id="5" name="Rectángulo 4">
          <a:hlinkClick xmlns:r="http://schemas.openxmlformats.org/officeDocument/2006/relationships" r:id="rId3"/>
          <a:extLst>
            <a:ext uri="{FF2B5EF4-FFF2-40B4-BE49-F238E27FC236}">
              <a16:creationId xmlns="" xmlns:a16="http://schemas.microsoft.com/office/drawing/2014/main" id="{20B47BAB-3623-4B42-9A52-506533B50147}"/>
            </a:ext>
          </a:extLst>
        </xdr:cNvPr>
        <xdr:cNvSpPr/>
      </xdr:nvSpPr>
      <xdr:spPr>
        <a:xfrm>
          <a:off x="5248275" y="1122997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Hecho</a:t>
          </a:r>
        </a:p>
      </xdr:txBody>
    </xdr:sp>
    <xdr:clientData/>
  </xdr:twoCellAnchor>
  <xdr:twoCellAnchor>
    <xdr:from>
      <xdr:col>4</xdr:col>
      <xdr:colOff>2290763</xdr:colOff>
      <xdr:row>15</xdr:row>
      <xdr:rowOff>12700</xdr:rowOff>
    </xdr:from>
    <xdr:to>
      <xdr:col>6</xdr:col>
      <xdr:colOff>79988</xdr:colOff>
      <xdr:row>15</xdr:row>
      <xdr:rowOff>192700</xdr:rowOff>
    </xdr:to>
    <xdr:sp macro="" textlink="">
      <xdr:nvSpPr>
        <xdr:cNvPr id="6" name="Elipse 5">
          <a:hlinkClick xmlns:r="http://schemas.openxmlformats.org/officeDocument/2006/relationships" r:id="rId4"/>
          <a:extLst>
            <a:ext uri="{FF2B5EF4-FFF2-40B4-BE49-F238E27FC236}">
              <a16:creationId xmlns="" xmlns:a16="http://schemas.microsoft.com/office/drawing/2014/main" id="{C0722538-2933-40C1-BEC3-18E3D7F2FA15}"/>
            </a:ext>
          </a:extLst>
        </xdr:cNvPr>
        <xdr:cNvSpPr/>
      </xdr:nvSpPr>
      <xdr:spPr>
        <a:xfrm>
          <a:off x="3100388" y="2794000"/>
          <a:ext cx="180000" cy="180000"/>
        </a:xfrm>
        <a:prstGeom prst="ellipse">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lIns="0" tIns="0" rIns="0" bIns="0" rtlCol="0" anchor="ctr" anchorCtr="0"/>
        <a:lstStyle/>
        <a:p>
          <a:pPr algn="ctr"/>
          <a:r>
            <a:rPr lang="es-MX" sz="1600" b="1">
              <a:latin typeface="Arial" panose="020B0604020202020204" pitchFamily="34" charset="0"/>
              <a:cs typeface="Arial" panose="020B0604020202020204" pitchFamily="34" charset="0"/>
            </a:rPr>
            <a:t>+</a:t>
          </a:r>
        </a:p>
      </xdr:txBody>
    </xdr:sp>
    <xdr:clientData/>
  </xdr:twoCellAnchor>
  <xdr:twoCellAnchor>
    <xdr:from>
      <xdr:col>4</xdr:col>
      <xdr:colOff>2290763</xdr:colOff>
      <xdr:row>16</xdr:row>
      <xdr:rowOff>6350</xdr:rowOff>
    </xdr:from>
    <xdr:to>
      <xdr:col>6</xdr:col>
      <xdr:colOff>79988</xdr:colOff>
      <xdr:row>16</xdr:row>
      <xdr:rowOff>186350</xdr:rowOff>
    </xdr:to>
    <xdr:sp macro="" textlink="">
      <xdr:nvSpPr>
        <xdr:cNvPr id="7" name="Elipse 6">
          <a:hlinkClick xmlns:r="http://schemas.openxmlformats.org/officeDocument/2006/relationships" r:id="rId5"/>
          <a:extLst>
            <a:ext uri="{FF2B5EF4-FFF2-40B4-BE49-F238E27FC236}">
              <a16:creationId xmlns="" xmlns:a16="http://schemas.microsoft.com/office/drawing/2014/main" id="{DBC73847-086C-4DEA-85CC-D2F86E46CAFD}"/>
            </a:ext>
          </a:extLst>
        </xdr:cNvPr>
        <xdr:cNvSpPr/>
      </xdr:nvSpPr>
      <xdr:spPr>
        <a:xfrm>
          <a:off x="3100388" y="3063875"/>
          <a:ext cx="180000" cy="180000"/>
        </a:xfrm>
        <a:prstGeom prst="ellipse">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lIns="0" tIns="0" rIns="0" bIns="0" rtlCol="0" anchor="ctr" anchorCtr="0"/>
        <a:lstStyle/>
        <a:p>
          <a:pPr algn="ctr"/>
          <a:r>
            <a:rPr lang="es-MX" sz="1600" b="1">
              <a:latin typeface="Arial" panose="020B0604020202020204" pitchFamily="34" charset="0"/>
              <a:cs typeface="Arial" panose="020B0604020202020204" pitchFamily="34" charset="0"/>
            </a:rPr>
            <a:t>+</a:t>
          </a:r>
        </a:p>
      </xdr:txBody>
    </xdr:sp>
    <xdr:clientData/>
  </xdr:twoCellAnchor>
  <xdr:twoCellAnchor>
    <xdr:from>
      <xdr:col>8</xdr:col>
      <xdr:colOff>609600</xdr:colOff>
      <xdr:row>56</xdr:row>
      <xdr:rowOff>57150</xdr:rowOff>
    </xdr:from>
    <xdr:to>
      <xdr:col>11</xdr:col>
      <xdr:colOff>12075</xdr:colOff>
      <xdr:row>57</xdr:row>
      <xdr:rowOff>85725</xdr:rowOff>
    </xdr:to>
    <xdr:sp macro="" textlink="">
      <xdr:nvSpPr>
        <xdr:cNvPr id="9" name="Rectángulo 8">
          <a:hlinkClick xmlns:r="http://schemas.openxmlformats.org/officeDocument/2006/relationships" r:id="rId3"/>
          <a:extLst>
            <a:ext uri="{FF2B5EF4-FFF2-40B4-BE49-F238E27FC236}">
              <a16:creationId xmlns="" xmlns:a16="http://schemas.microsoft.com/office/drawing/2014/main" id="{C19AF676-8892-4523-932B-B267F81050D0}"/>
            </a:ext>
          </a:extLst>
        </xdr:cNvPr>
        <xdr:cNvSpPr/>
      </xdr:nvSpPr>
      <xdr:spPr>
        <a:xfrm>
          <a:off x="5257800" y="1865947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Hecho</a:t>
          </a:r>
        </a:p>
      </xdr:txBody>
    </xdr:sp>
    <xdr:clientData/>
  </xdr:twoCellAnchor>
  <xdr:twoCellAnchor>
    <xdr:from>
      <xdr:col>8</xdr:col>
      <xdr:colOff>590550</xdr:colOff>
      <xdr:row>74</xdr:row>
      <xdr:rowOff>76200</xdr:rowOff>
    </xdr:from>
    <xdr:to>
      <xdr:col>10</xdr:col>
      <xdr:colOff>116850</xdr:colOff>
      <xdr:row>75</xdr:row>
      <xdr:rowOff>104775</xdr:rowOff>
    </xdr:to>
    <xdr:sp macro="" textlink="">
      <xdr:nvSpPr>
        <xdr:cNvPr id="10" name="Rectángulo 9">
          <a:hlinkClick xmlns:r="http://schemas.openxmlformats.org/officeDocument/2006/relationships" r:id="rId3"/>
          <a:extLst>
            <a:ext uri="{FF2B5EF4-FFF2-40B4-BE49-F238E27FC236}">
              <a16:creationId xmlns="" xmlns:a16="http://schemas.microsoft.com/office/drawing/2014/main" id="{2FB8724D-084F-4CDB-BCF9-6CA58CCD4D62}"/>
            </a:ext>
          </a:extLst>
        </xdr:cNvPr>
        <xdr:cNvSpPr/>
      </xdr:nvSpPr>
      <xdr:spPr>
        <a:xfrm>
          <a:off x="5238750" y="2610802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Hecho</a:t>
          </a:r>
        </a:p>
      </xdr:txBody>
    </xdr:sp>
    <xdr:clientData/>
  </xdr:twoCellAnchor>
  <xdr:twoCellAnchor>
    <xdr:from>
      <xdr:col>8</xdr:col>
      <xdr:colOff>609600</xdr:colOff>
      <xdr:row>91</xdr:row>
      <xdr:rowOff>57150</xdr:rowOff>
    </xdr:from>
    <xdr:to>
      <xdr:col>11</xdr:col>
      <xdr:colOff>12075</xdr:colOff>
      <xdr:row>92</xdr:row>
      <xdr:rowOff>85725</xdr:rowOff>
    </xdr:to>
    <xdr:sp macro="" textlink="">
      <xdr:nvSpPr>
        <xdr:cNvPr id="11" name="Rectángulo 10">
          <a:hlinkClick xmlns:r="http://schemas.openxmlformats.org/officeDocument/2006/relationships" r:id="rId3"/>
          <a:extLst>
            <a:ext uri="{FF2B5EF4-FFF2-40B4-BE49-F238E27FC236}">
              <a16:creationId xmlns="" xmlns:a16="http://schemas.microsoft.com/office/drawing/2014/main" id="{88945F0B-5170-42BF-82CF-CF9502AB2E64}"/>
            </a:ext>
          </a:extLst>
        </xdr:cNvPr>
        <xdr:cNvSpPr/>
      </xdr:nvSpPr>
      <xdr:spPr>
        <a:xfrm>
          <a:off x="5257800" y="3351847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Hecho</a:t>
          </a:r>
        </a:p>
      </xdr:txBody>
    </xdr:sp>
    <xdr:clientData/>
  </xdr:twoCellAnchor>
  <xdr:twoCellAnchor>
    <xdr:from>
      <xdr:col>7</xdr:col>
      <xdr:colOff>295275</xdr:colOff>
      <xdr:row>20</xdr:row>
      <xdr:rowOff>66675</xdr:rowOff>
    </xdr:from>
    <xdr:to>
      <xdr:col>8</xdr:col>
      <xdr:colOff>526425</xdr:colOff>
      <xdr:row>21</xdr:row>
      <xdr:rowOff>95250</xdr:rowOff>
    </xdr:to>
    <xdr:sp macro="" textlink="">
      <xdr:nvSpPr>
        <xdr:cNvPr id="13" name="Rectángulo 12">
          <a:hlinkClick xmlns:r="http://schemas.openxmlformats.org/officeDocument/2006/relationships" r:id="rId6"/>
          <a:extLst>
            <a:ext uri="{FF2B5EF4-FFF2-40B4-BE49-F238E27FC236}">
              <a16:creationId xmlns="" xmlns:a16="http://schemas.microsoft.com/office/drawing/2014/main" id="{19DDD64A-456E-4828-A803-91D0D6B34273}"/>
            </a:ext>
          </a:extLst>
        </xdr:cNvPr>
        <xdr:cNvSpPr/>
      </xdr:nvSpPr>
      <xdr:spPr>
        <a:xfrm>
          <a:off x="4238625" y="3810000"/>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8</xdr:col>
      <xdr:colOff>209550</xdr:colOff>
      <xdr:row>0</xdr:row>
      <xdr:rowOff>85725</xdr:rowOff>
    </xdr:from>
    <xdr:to>
      <xdr:col>10</xdr:col>
      <xdr:colOff>45307</xdr:colOff>
      <xdr:row>0</xdr:row>
      <xdr:rowOff>266775</xdr:rowOff>
    </xdr:to>
    <xdr:grpSp>
      <xdr:nvGrpSpPr>
        <xdr:cNvPr id="12" name="Grupo 11">
          <a:extLst>
            <a:ext uri="{FF2B5EF4-FFF2-40B4-BE49-F238E27FC236}">
              <a16:creationId xmlns="" xmlns:a16="http://schemas.microsoft.com/office/drawing/2014/main" id="{E6F0A531-BD01-46BE-A706-CCAE3A657362}"/>
            </a:ext>
          </a:extLst>
        </xdr:cNvPr>
        <xdr:cNvGrpSpPr/>
      </xdr:nvGrpSpPr>
      <xdr:grpSpPr>
        <a:xfrm>
          <a:off x="4819650" y="85725"/>
          <a:ext cx="1245457" cy="181050"/>
          <a:chOff x="1523999" y="771354"/>
          <a:chExt cx="1245457" cy="181050"/>
        </a:xfrm>
        <a:solidFill>
          <a:schemeClr val="bg1">
            <a:lumMod val="65000"/>
          </a:schemeClr>
        </a:solidFill>
      </xdr:grpSpPr>
      <xdr:cxnSp macro="">
        <xdr:nvCxnSpPr>
          <xdr:cNvPr id="14" name="Conector recto 13">
            <a:extLst>
              <a:ext uri="{FF2B5EF4-FFF2-40B4-BE49-F238E27FC236}">
                <a16:creationId xmlns="" xmlns:a16="http://schemas.microsoft.com/office/drawing/2014/main" id="{B0853E4D-2A2C-4A1F-9346-23122FC3C0C0}"/>
              </a:ext>
            </a:extLst>
          </xdr:cNvPr>
          <xdr:cNvCxnSpPr>
            <a:stCxn id="16" idx="6"/>
            <a:endCxn id="20"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5" name="Grupo 14">
            <a:extLst>
              <a:ext uri="{FF2B5EF4-FFF2-40B4-BE49-F238E27FC236}">
                <a16:creationId xmlns="" xmlns:a16="http://schemas.microsoft.com/office/drawing/2014/main" id="{6D6FA088-F8A8-491E-8EFC-FCE9FDCA3672}"/>
              </a:ext>
            </a:extLst>
          </xdr:cNvPr>
          <xdr:cNvGrpSpPr/>
        </xdr:nvGrpSpPr>
        <xdr:grpSpPr>
          <a:xfrm>
            <a:off x="1523999" y="771354"/>
            <a:ext cx="1245457" cy="181050"/>
            <a:chOff x="2486023" y="806660"/>
            <a:chExt cx="2595630" cy="218974"/>
          </a:xfrm>
          <a:grpFill/>
        </xdr:grpSpPr>
        <xdr:sp macro="" textlink="">
          <xdr:nvSpPr>
            <xdr:cNvPr id="16" name="Elipse 15">
              <a:extLst>
                <a:ext uri="{FF2B5EF4-FFF2-40B4-BE49-F238E27FC236}">
                  <a16:creationId xmlns="" xmlns:a16="http://schemas.microsoft.com/office/drawing/2014/main" id="{995569D4-EDBE-4EDA-8C56-F20EF32EC6F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7" name="Elipse 16">
              <a:extLst>
                <a:ext uri="{FF2B5EF4-FFF2-40B4-BE49-F238E27FC236}">
                  <a16:creationId xmlns="" xmlns:a16="http://schemas.microsoft.com/office/drawing/2014/main" id="{6FCCAA1C-0471-4606-A64A-FE7728077FB1}"/>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8" name="Elipse 17">
              <a:extLst>
                <a:ext uri="{FF2B5EF4-FFF2-40B4-BE49-F238E27FC236}">
                  <a16:creationId xmlns="" xmlns:a16="http://schemas.microsoft.com/office/drawing/2014/main" id="{042CE1EA-F55E-4C12-9C36-793325216190}"/>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19" name="Elipse 18">
              <a:extLst>
                <a:ext uri="{FF2B5EF4-FFF2-40B4-BE49-F238E27FC236}">
                  <a16:creationId xmlns="" xmlns:a16="http://schemas.microsoft.com/office/drawing/2014/main" id="{9D018B56-2373-4CE3-99DB-A98784D98641}"/>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20" name="Elipse 19">
              <a:extLst>
                <a:ext uri="{FF2B5EF4-FFF2-40B4-BE49-F238E27FC236}">
                  <a16:creationId xmlns="" xmlns:a16="http://schemas.microsoft.com/office/drawing/2014/main" id="{B9511511-9B3D-4B27-8462-F98D46F0326B}"/>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8</xdr:col>
      <xdr:colOff>609600</xdr:colOff>
      <xdr:row>104</xdr:row>
      <xdr:rowOff>57150</xdr:rowOff>
    </xdr:from>
    <xdr:to>
      <xdr:col>11</xdr:col>
      <xdr:colOff>12075</xdr:colOff>
      <xdr:row>105</xdr:row>
      <xdr:rowOff>85725</xdr:rowOff>
    </xdr:to>
    <xdr:sp macro="" textlink="">
      <xdr:nvSpPr>
        <xdr:cNvPr id="21" name="Rectángulo 20">
          <a:hlinkClick xmlns:r="http://schemas.openxmlformats.org/officeDocument/2006/relationships" r:id="rId3"/>
          <a:extLst>
            <a:ext uri="{FF2B5EF4-FFF2-40B4-BE49-F238E27FC236}">
              <a16:creationId xmlns="" xmlns:a16="http://schemas.microsoft.com/office/drawing/2014/main" id="{CCC8E94F-F5B5-45C2-A973-A5B752C4308A}"/>
            </a:ext>
          </a:extLst>
        </xdr:cNvPr>
        <xdr:cNvSpPr/>
      </xdr:nvSpPr>
      <xdr:spPr>
        <a:xfrm>
          <a:off x="5219700" y="34871025"/>
          <a:ext cx="936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Hecho</a:t>
          </a:r>
        </a:p>
      </xdr:txBody>
    </xdr:sp>
    <xdr:clientData/>
  </xdr:twoCellAnchor>
  <xdr:twoCellAnchor>
    <xdr:from>
      <xdr:col>2</xdr:col>
      <xdr:colOff>9524</xdr:colOff>
      <xdr:row>20</xdr:row>
      <xdr:rowOff>57150</xdr:rowOff>
    </xdr:from>
    <xdr:to>
      <xdr:col>4</xdr:col>
      <xdr:colOff>1056899</xdr:colOff>
      <xdr:row>21</xdr:row>
      <xdr:rowOff>85725</xdr:rowOff>
    </xdr:to>
    <xdr:sp macro="" textlink="">
      <xdr:nvSpPr>
        <xdr:cNvPr id="22" name="Rectángulo 21">
          <a:hlinkClick xmlns:r="http://schemas.openxmlformats.org/officeDocument/2006/relationships" r:id="rId7"/>
          <a:extLst>
            <a:ext uri="{FF2B5EF4-FFF2-40B4-BE49-F238E27FC236}">
              <a16:creationId xmlns="" xmlns:a16="http://schemas.microsoft.com/office/drawing/2014/main" id="{FF614988-BD26-4927-B438-D512E2EDFF8D}"/>
            </a:ext>
          </a:extLst>
        </xdr:cNvPr>
        <xdr:cNvSpPr/>
      </xdr:nvSpPr>
      <xdr:spPr>
        <a:xfrm>
          <a:off x="390524" y="3743325"/>
          <a:ext cx="1476000" cy="266700"/>
        </a:xfrm>
        <a:prstGeom prst="rect">
          <a:avLst/>
        </a:prstGeom>
        <a:solidFill>
          <a:schemeClr val="accent1"/>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¿Desea añadir Notas?</a:t>
          </a:r>
        </a:p>
      </xdr:txBody>
    </xdr:sp>
    <xdr:clientData/>
  </xdr:twoCellAnchor>
  <xdr:twoCellAnchor>
    <xdr:from>
      <xdr:col>4</xdr:col>
      <xdr:colOff>2290763</xdr:colOff>
      <xdr:row>17</xdr:row>
      <xdr:rowOff>15875</xdr:rowOff>
    </xdr:from>
    <xdr:to>
      <xdr:col>6</xdr:col>
      <xdr:colOff>79988</xdr:colOff>
      <xdr:row>17</xdr:row>
      <xdr:rowOff>195875</xdr:rowOff>
    </xdr:to>
    <xdr:sp macro="" textlink="">
      <xdr:nvSpPr>
        <xdr:cNvPr id="23" name="Elipse 22">
          <a:hlinkClick xmlns:r="http://schemas.openxmlformats.org/officeDocument/2006/relationships" r:id="rId8"/>
          <a:extLst>
            <a:ext uri="{FF2B5EF4-FFF2-40B4-BE49-F238E27FC236}">
              <a16:creationId xmlns="" xmlns:a16="http://schemas.microsoft.com/office/drawing/2014/main" id="{814F67A2-02D5-4679-917A-FC022DADAEBD}"/>
            </a:ext>
          </a:extLst>
        </xdr:cNvPr>
        <xdr:cNvSpPr/>
      </xdr:nvSpPr>
      <xdr:spPr>
        <a:xfrm>
          <a:off x="3100388" y="3273425"/>
          <a:ext cx="180000" cy="180000"/>
        </a:xfrm>
        <a:prstGeom prst="ellipse">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lIns="0" tIns="0" rIns="0" bIns="0" rtlCol="0" anchor="ctr" anchorCtr="0"/>
        <a:lstStyle/>
        <a:p>
          <a:pPr algn="ctr"/>
          <a:r>
            <a:rPr lang="es-MX" sz="1600" b="1">
              <a:latin typeface="Arial" panose="020B0604020202020204" pitchFamily="34" charset="0"/>
              <a:cs typeface="Arial" panose="020B0604020202020204" pitchFamily="34" charset="0"/>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1485900</xdr:colOff>
      <xdr:row>12</xdr:row>
      <xdr:rowOff>59681</xdr:rowOff>
    </xdr:from>
    <xdr:to>
      <xdr:col>6</xdr:col>
      <xdr:colOff>0</xdr:colOff>
      <xdr:row>12</xdr:row>
      <xdr:rowOff>326081</xdr:rowOff>
    </xdr:to>
    <xdr:sp macro="" textlink="">
      <xdr:nvSpPr>
        <xdr:cNvPr id="15" name="Rectángulo 14">
          <a:hlinkClick xmlns:r="http://schemas.openxmlformats.org/officeDocument/2006/relationships" r:id="rId1"/>
          <a:extLst>
            <a:ext uri="{FF2B5EF4-FFF2-40B4-BE49-F238E27FC236}">
              <a16:creationId xmlns="" xmlns:a16="http://schemas.microsoft.com/office/drawing/2014/main" id="{00000000-0008-0000-0600-00000F000000}"/>
            </a:ext>
          </a:extLst>
        </xdr:cNvPr>
        <xdr:cNvSpPr/>
      </xdr:nvSpPr>
      <xdr:spPr>
        <a:xfrm>
          <a:off x="5057775" y="2888606"/>
          <a:ext cx="914400" cy="266400"/>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Imprimir</a:t>
          </a:r>
        </a:p>
      </xdr:txBody>
    </xdr:sp>
    <xdr:clientData/>
  </xdr:twoCellAnchor>
  <xdr:twoCellAnchor editAs="oneCell">
    <xdr:from>
      <xdr:col>5</xdr:col>
      <xdr:colOff>0</xdr:colOff>
      <xdr:row>0</xdr:row>
      <xdr:rowOff>85725</xdr:rowOff>
    </xdr:from>
    <xdr:to>
      <xdr:col>5</xdr:col>
      <xdr:colOff>0</xdr:colOff>
      <xdr:row>1</xdr:row>
      <xdr:rowOff>75224</xdr:rowOff>
    </xdr:to>
    <xdr:grpSp>
      <xdr:nvGrpSpPr>
        <xdr:cNvPr id="4" name="Grupo 3">
          <a:extLst>
            <a:ext uri="{FF2B5EF4-FFF2-40B4-BE49-F238E27FC236}">
              <a16:creationId xmlns="" xmlns:a16="http://schemas.microsoft.com/office/drawing/2014/main" id="{00000000-0008-0000-0600-000004000000}"/>
            </a:ext>
          </a:extLst>
        </xdr:cNvPr>
        <xdr:cNvGrpSpPr/>
      </xdr:nvGrpSpPr>
      <xdr:grpSpPr>
        <a:xfrm>
          <a:off x="5467350" y="85725"/>
          <a:ext cx="0" cy="341924"/>
          <a:chOff x="1523999" y="772404"/>
          <a:chExt cx="1245457" cy="179999"/>
        </a:xfrm>
        <a:solidFill>
          <a:schemeClr val="bg1">
            <a:lumMod val="65000"/>
          </a:schemeClr>
        </a:solidFill>
      </xdr:grpSpPr>
      <xdr:cxnSp macro="">
        <xdr:nvCxnSpPr>
          <xdr:cNvPr id="5" name="Conector recto 4">
            <a:extLst>
              <a:ext uri="{FF2B5EF4-FFF2-40B4-BE49-F238E27FC236}">
                <a16:creationId xmlns="" xmlns:a16="http://schemas.microsoft.com/office/drawing/2014/main" id="{00000000-0008-0000-0600-000005000000}"/>
              </a:ext>
            </a:extLst>
          </xdr:cNvPr>
          <xdr:cNvCxnSpPr>
            <a:stCxn id="7" idx="6"/>
            <a:endCxn id="11"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6" name="Grupo 5">
            <a:extLst>
              <a:ext uri="{FF2B5EF4-FFF2-40B4-BE49-F238E27FC236}">
                <a16:creationId xmlns="" xmlns:a16="http://schemas.microsoft.com/office/drawing/2014/main" id="{00000000-0008-0000-0600-000006000000}"/>
              </a:ext>
            </a:extLst>
          </xdr:cNvPr>
          <xdr:cNvGrpSpPr/>
        </xdr:nvGrpSpPr>
        <xdr:grpSpPr>
          <a:xfrm>
            <a:off x="1523999" y="772404"/>
            <a:ext cx="1245457" cy="179999"/>
            <a:chOff x="2486023" y="807931"/>
            <a:chExt cx="2595630" cy="217703"/>
          </a:xfrm>
          <a:grpFill/>
        </xdr:grpSpPr>
        <xdr:sp macro="" textlink="">
          <xdr:nvSpPr>
            <xdr:cNvPr id="7" name="Elipse 6">
              <a:extLst>
                <a:ext uri="{FF2B5EF4-FFF2-40B4-BE49-F238E27FC236}">
                  <a16:creationId xmlns="" xmlns:a16="http://schemas.microsoft.com/office/drawing/2014/main" id="{00000000-0008-0000-0600-000007000000}"/>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8" name="Elipse 7">
              <a:extLst>
                <a:ext uri="{FF2B5EF4-FFF2-40B4-BE49-F238E27FC236}">
                  <a16:creationId xmlns="" xmlns:a16="http://schemas.microsoft.com/office/drawing/2014/main" id="{00000000-0008-0000-0600-00000800000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00000000-0008-0000-0600-000009000000}"/>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0" name="Elipse 9">
              <a:extLst>
                <a:ext uri="{FF2B5EF4-FFF2-40B4-BE49-F238E27FC236}">
                  <a16:creationId xmlns="" xmlns:a16="http://schemas.microsoft.com/office/drawing/2014/main" id="{00000000-0008-0000-0600-00000A000000}"/>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1" name="Elipse 10">
              <a:extLst>
                <a:ext uri="{FF2B5EF4-FFF2-40B4-BE49-F238E27FC236}">
                  <a16:creationId xmlns="" xmlns:a16="http://schemas.microsoft.com/office/drawing/2014/main" id="{00000000-0008-0000-0600-00000B000000}"/>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4</xdr:col>
      <xdr:colOff>523875</xdr:colOff>
      <xdr:row>12</xdr:row>
      <xdr:rowOff>59531</xdr:rowOff>
    </xdr:from>
    <xdr:to>
      <xdr:col>4</xdr:col>
      <xdr:colOff>1438274</xdr:colOff>
      <xdr:row>12</xdr:row>
      <xdr:rowOff>326231</xdr:rowOff>
    </xdr:to>
    <xdr:sp macro="" textlink="">
      <xdr:nvSpPr>
        <xdr:cNvPr id="12" name="Rectángulo 11">
          <a:hlinkClick xmlns:r="http://schemas.openxmlformats.org/officeDocument/2006/relationships" r:id="rId2"/>
          <a:extLst>
            <a:ext uri="{FF2B5EF4-FFF2-40B4-BE49-F238E27FC236}">
              <a16:creationId xmlns="" xmlns:a16="http://schemas.microsoft.com/office/drawing/2014/main" id="{00000000-0008-0000-0600-00000C000000}"/>
            </a:ext>
          </a:extLst>
        </xdr:cNvPr>
        <xdr:cNvSpPr/>
      </xdr:nvSpPr>
      <xdr:spPr>
        <a:xfrm>
          <a:off x="4095750" y="2888456"/>
          <a:ext cx="914399"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4</xdr:col>
      <xdr:colOff>1219200</xdr:colOff>
      <xdr:row>0</xdr:row>
      <xdr:rowOff>95250</xdr:rowOff>
    </xdr:from>
    <xdr:to>
      <xdr:col>5</xdr:col>
      <xdr:colOff>576607</xdr:colOff>
      <xdr:row>0</xdr:row>
      <xdr:rowOff>276300</xdr:rowOff>
    </xdr:to>
    <xdr:grpSp>
      <xdr:nvGrpSpPr>
        <xdr:cNvPr id="34" name="Grupo 33">
          <a:extLst>
            <a:ext uri="{FF2B5EF4-FFF2-40B4-BE49-F238E27FC236}">
              <a16:creationId xmlns="" xmlns:a16="http://schemas.microsoft.com/office/drawing/2014/main" id="{64EB12C9-AF55-43B9-B712-D3B66F155955}"/>
            </a:ext>
          </a:extLst>
        </xdr:cNvPr>
        <xdr:cNvGrpSpPr/>
      </xdr:nvGrpSpPr>
      <xdr:grpSpPr>
        <a:xfrm>
          <a:off x="4791075" y="95250"/>
          <a:ext cx="1252882" cy="181050"/>
          <a:chOff x="1523999" y="771354"/>
          <a:chExt cx="1252882" cy="181050"/>
        </a:xfrm>
        <a:solidFill>
          <a:schemeClr val="bg1">
            <a:lumMod val="65000"/>
          </a:schemeClr>
        </a:solidFill>
      </xdr:grpSpPr>
      <xdr:cxnSp macro="">
        <xdr:nvCxnSpPr>
          <xdr:cNvPr id="35" name="Conector recto 34">
            <a:extLst>
              <a:ext uri="{FF2B5EF4-FFF2-40B4-BE49-F238E27FC236}">
                <a16:creationId xmlns="" xmlns:a16="http://schemas.microsoft.com/office/drawing/2014/main" id="{F63BFDD0-0F57-4CFE-9E0C-85918FB54E36}"/>
              </a:ext>
            </a:extLst>
          </xdr:cNvPr>
          <xdr:cNvCxnSpPr>
            <a:stCxn id="37" idx="6"/>
            <a:endCxn id="41" idx="2"/>
          </xdr:cNvCxnSpPr>
        </xdr:nvCxnSpPr>
        <xdr:spPr>
          <a:xfrm flipV="1">
            <a:off x="1703999" y="861354"/>
            <a:ext cx="892882" cy="1051"/>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36" name="Grupo 35">
            <a:extLst>
              <a:ext uri="{FF2B5EF4-FFF2-40B4-BE49-F238E27FC236}">
                <a16:creationId xmlns="" xmlns:a16="http://schemas.microsoft.com/office/drawing/2014/main" id="{7FC04B75-FA1F-4AD4-85AD-9CD1B4492DF3}"/>
              </a:ext>
            </a:extLst>
          </xdr:cNvPr>
          <xdr:cNvGrpSpPr/>
        </xdr:nvGrpSpPr>
        <xdr:grpSpPr>
          <a:xfrm>
            <a:off x="1523999" y="771354"/>
            <a:ext cx="1252882" cy="181050"/>
            <a:chOff x="2486023" y="806660"/>
            <a:chExt cx="2611104" cy="218974"/>
          </a:xfrm>
          <a:grpFill/>
        </xdr:grpSpPr>
        <xdr:sp macro="" textlink="">
          <xdr:nvSpPr>
            <xdr:cNvPr id="37" name="Elipse 36">
              <a:extLst>
                <a:ext uri="{FF2B5EF4-FFF2-40B4-BE49-F238E27FC236}">
                  <a16:creationId xmlns="" xmlns:a16="http://schemas.microsoft.com/office/drawing/2014/main" id="{B10B1772-73EF-46AD-9C03-DE45A0ADFB0D}"/>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38" name="Elipse 37">
              <a:extLst>
                <a:ext uri="{FF2B5EF4-FFF2-40B4-BE49-F238E27FC236}">
                  <a16:creationId xmlns="" xmlns:a16="http://schemas.microsoft.com/office/drawing/2014/main" id="{CBFE50C8-0E3A-4FA1-9BFD-5279254C91E4}"/>
                </a:ext>
              </a:extLst>
            </xdr:cNvPr>
            <xdr:cNvSpPr/>
          </xdr:nvSpPr>
          <xdr:spPr>
            <a:xfrm>
              <a:off x="3045014"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39" name="Elipse 38">
              <a:extLst>
                <a:ext uri="{FF2B5EF4-FFF2-40B4-BE49-F238E27FC236}">
                  <a16:creationId xmlns="" xmlns:a16="http://schemas.microsoft.com/office/drawing/2014/main" id="{E989CDCF-B36E-4EF7-A1DF-6334DDB623C8}"/>
                </a:ext>
              </a:extLst>
            </xdr:cNvPr>
            <xdr:cNvSpPr/>
          </xdr:nvSpPr>
          <xdr:spPr>
            <a:xfrm>
              <a:off x="3604006"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40" name="Elipse 39">
              <a:extLst>
                <a:ext uri="{FF2B5EF4-FFF2-40B4-BE49-F238E27FC236}">
                  <a16:creationId xmlns="" xmlns:a16="http://schemas.microsoft.com/office/drawing/2014/main" id="{161A538E-128F-4846-BBF2-9289C6413945}"/>
                </a:ext>
              </a:extLst>
            </xdr:cNvPr>
            <xdr:cNvSpPr/>
          </xdr:nvSpPr>
          <xdr:spPr>
            <a:xfrm>
              <a:off x="4162997"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sp macro="" textlink="">
          <xdr:nvSpPr>
            <xdr:cNvPr id="41" name="Elipse 40">
              <a:extLst>
                <a:ext uri="{FF2B5EF4-FFF2-40B4-BE49-F238E27FC236}">
                  <a16:creationId xmlns="" xmlns:a16="http://schemas.microsoft.com/office/drawing/2014/main" id="{EEFF387C-2114-4C9D-8398-0BB94F982B67}"/>
                </a:ext>
              </a:extLst>
            </xdr:cNvPr>
            <xdr:cNvSpPr/>
          </xdr:nvSpPr>
          <xdr:spPr>
            <a:xfrm>
              <a:off x="472199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5</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28575</xdr:colOff>
      <xdr:row>4</xdr:row>
      <xdr:rowOff>12056</xdr:rowOff>
    </xdr:from>
    <xdr:to>
      <xdr:col>3</xdr:col>
      <xdr:colOff>964575</xdr:colOff>
      <xdr:row>5</xdr:row>
      <xdr:rowOff>2231</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BE5CB153-92F4-4FCD-8C3E-0B4102E010DB}"/>
            </a:ext>
          </a:extLst>
        </xdr:cNvPr>
        <xdr:cNvSpPr/>
      </xdr:nvSpPr>
      <xdr:spPr>
        <a:xfrm>
          <a:off x="523875" y="516881"/>
          <a:ext cx="936000" cy="266400"/>
        </a:xfrm>
        <a:prstGeom prst="rect">
          <a:avLst/>
        </a:prstGeom>
        <a:noFill/>
        <a:ln/>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20170</a:t>
          </a:r>
        </a:p>
      </xdr:txBody>
    </xdr:sp>
    <xdr:clientData/>
  </xdr:twoCellAnchor>
  <xdr:twoCellAnchor editAs="oneCell">
    <xdr:from>
      <xdr:col>10</xdr:col>
      <xdr:colOff>0</xdr:colOff>
      <xdr:row>0</xdr:row>
      <xdr:rowOff>85725</xdr:rowOff>
    </xdr:from>
    <xdr:to>
      <xdr:col>10</xdr:col>
      <xdr:colOff>0</xdr:colOff>
      <xdr:row>1</xdr:row>
      <xdr:rowOff>122849</xdr:rowOff>
    </xdr:to>
    <xdr:grpSp>
      <xdr:nvGrpSpPr>
        <xdr:cNvPr id="3" name="Grupo 2">
          <a:extLst>
            <a:ext uri="{FF2B5EF4-FFF2-40B4-BE49-F238E27FC236}">
              <a16:creationId xmlns="" xmlns:a16="http://schemas.microsoft.com/office/drawing/2014/main" id="{CE76EE7E-D911-4E2F-8A3E-8DFCE1096C75}"/>
            </a:ext>
          </a:extLst>
        </xdr:cNvPr>
        <xdr:cNvGrpSpPr/>
      </xdr:nvGrpSpPr>
      <xdr:grpSpPr>
        <a:xfrm>
          <a:off x="6324600" y="85725"/>
          <a:ext cx="0" cy="389549"/>
          <a:chOff x="1523999" y="772404"/>
          <a:chExt cx="1245457" cy="179999"/>
        </a:xfrm>
        <a:solidFill>
          <a:schemeClr val="bg1">
            <a:lumMod val="65000"/>
          </a:schemeClr>
        </a:solidFill>
      </xdr:grpSpPr>
      <xdr:cxnSp macro="">
        <xdr:nvCxnSpPr>
          <xdr:cNvPr id="4" name="Conector recto 3">
            <a:extLst>
              <a:ext uri="{FF2B5EF4-FFF2-40B4-BE49-F238E27FC236}">
                <a16:creationId xmlns="" xmlns:a16="http://schemas.microsoft.com/office/drawing/2014/main" id="{B5FE45A7-DA4C-4C7F-9F5B-565E3F8F5A00}"/>
              </a:ext>
            </a:extLst>
          </xdr:cNvPr>
          <xdr:cNvCxnSpPr>
            <a:stCxn id="6" idx="6"/>
            <a:endCxn id="10" idx="2"/>
          </xdr:cNvCxnSpPr>
        </xdr:nvCxnSpPr>
        <xdr:spPr>
          <a:xfrm>
            <a:off x="1703999" y="862404"/>
            <a:ext cx="921457"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5" name="Grupo 4">
            <a:extLst>
              <a:ext uri="{FF2B5EF4-FFF2-40B4-BE49-F238E27FC236}">
                <a16:creationId xmlns="" xmlns:a16="http://schemas.microsoft.com/office/drawing/2014/main" id="{3C37D31F-AECC-45E1-8BAD-5B29F0A19E6A}"/>
              </a:ext>
            </a:extLst>
          </xdr:cNvPr>
          <xdr:cNvGrpSpPr/>
        </xdr:nvGrpSpPr>
        <xdr:grpSpPr>
          <a:xfrm>
            <a:off x="1523999" y="772404"/>
            <a:ext cx="1245457" cy="179999"/>
            <a:chOff x="2486023" y="807931"/>
            <a:chExt cx="2595630" cy="217703"/>
          </a:xfrm>
          <a:grpFill/>
        </xdr:grpSpPr>
        <xdr:sp macro="" textlink="">
          <xdr:nvSpPr>
            <xdr:cNvPr id="6" name="Elipse 5">
              <a:extLst>
                <a:ext uri="{FF2B5EF4-FFF2-40B4-BE49-F238E27FC236}">
                  <a16:creationId xmlns="" xmlns:a16="http://schemas.microsoft.com/office/drawing/2014/main" id="{E397BDA7-B447-4AD9-ACD8-A4F1AFC1CE28}"/>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7" name="Elipse 6">
              <a:extLst>
                <a:ext uri="{FF2B5EF4-FFF2-40B4-BE49-F238E27FC236}">
                  <a16:creationId xmlns="" xmlns:a16="http://schemas.microsoft.com/office/drawing/2014/main" id="{8CD4901C-CDBB-449A-B210-223C0B057B20}"/>
                </a:ext>
              </a:extLst>
            </xdr:cNvPr>
            <xdr:cNvSpPr/>
          </xdr:nvSpPr>
          <xdr:spPr>
            <a:xfrm>
              <a:off x="3059903"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8" name="Elipse 7">
              <a:extLst>
                <a:ext uri="{FF2B5EF4-FFF2-40B4-BE49-F238E27FC236}">
                  <a16:creationId xmlns="" xmlns:a16="http://schemas.microsoft.com/office/drawing/2014/main" id="{44F8A59C-2CD9-4974-BE24-2C4F6FB12E4E}"/>
                </a:ext>
              </a:extLst>
            </xdr:cNvPr>
            <xdr:cNvSpPr/>
          </xdr:nvSpPr>
          <xdr:spPr>
            <a:xfrm>
              <a:off x="3633785"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9" name="Elipse 8">
              <a:extLst>
                <a:ext uri="{FF2B5EF4-FFF2-40B4-BE49-F238E27FC236}">
                  <a16:creationId xmlns="" xmlns:a16="http://schemas.microsoft.com/office/drawing/2014/main" id="{F7962D09-D4D6-4423-90B3-60A1356D8B25}"/>
                </a:ext>
              </a:extLst>
            </xdr:cNvPr>
            <xdr:cNvSpPr/>
          </xdr:nvSpPr>
          <xdr:spPr>
            <a:xfrm>
              <a:off x="420766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sp macro="" textlink="">
          <xdr:nvSpPr>
            <xdr:cNvPr id="10" name="Elipse 9">
              <a:extLst>
                <a:ext uri="{FF2B5EF4-FFF2-40B4-BE49-F238E27FC236}">
                  <a16:creationId xmlns="" xmlns:a16="http://schemas.microsoft.com/office/drawing/2014/main" id="{3AAABCD5-32BA-4EDE-8E22-05892DD15D37}"/>
                </a:ext>
              </a:extLst>
            </xdr:cNvPr>
            <xdr:cNvSpPr/>
          </xdr:nvSpPr>
          <xdr:spPr>
            <a:xfrm>
              <a:off x="4781546" y="829702"/>
              <a:ext cx="300107" cy="174162"/>
            </a:xfrm>
            <a:prstGeom prst="ellipse">
              <a:avLst/>
            </a:prstGeom>
            <a:grp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es-MX" sz="1100"/>
            </a:p>
          </xdr:txBody>
        </xdr:sp>
      </xdr:grpSp>
    </xdr:grpSp>
    <xdr:clientData/>
  </xdr:twoCellAnchor>
  <xdr:twoCellAnchor>
    <xdr:from>
      <xdr:col>9</xdr:col>
      <xdr:colOff>276224</xdr:colOff>
      <xdr:row>12</xdr:row>
      <xdr:rowOff>307181</xdr:rowOff>
    </xdr:from>
    <xdr:to>
      <xdr:col>11</xdr:col>
      <xdr:colOff>52274</xdr:colOff>
      <xdr:row>12</xdr:row>
      <xdr:rowOff>573881</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91BB6571-22B9-4A25-82C9-776B5452EC3F}"/>
            </a:ext>
          </a:extLst>
        </xdr:cNvPr>
        <xdr:cNvSpPr/>
      </xdr:nvSpPr>
      <xdr:spPr>
        <a:xfrm>
          <a:off x="5953124" y="2717006"/>
          <a:ext cx="900000" cy="266700"/>
        </a:xfrm>
        <a:prstGeom prst="rect">
          <a:avLst/>
        </a:prstGeom>
        <a:solidFill>
          <a:srgbClr val="FF660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b="1"/>
            <a:t>Atras</a:t>
          </a:r>
        </a:p>
      </xdr:txBody>
    </xdr:sp>
    <xdr:clientData/>
  </xdr:twoCellAnchor>
  <xdr:twoCellAnchor editAs="oneCell">
    <xdr:from>
      <xdr:col>10</xdr:col>
      <xdr:colOff>0</xdr:colOff>
      <xdr:row>0</xdr:row>
      <xdr:rowOff>95250</xdr:rowOff>
    </xdr:from>
    <xdr:to>
      <xdr:col>10</xdr:col>
      <xdr:colOff>0</xdr:colOff>
      <xdr:row>1</xdr:row>
      <xdr:rowOff>76275</xdr:rowOff>
    </xdr:to>
    <xdr:grpSp>
      <xdr:nvGrpSpPr>
        <xdr:cNvPr id="12" name="Grupo 11">
          <a:extLst>
            <a:ext uri="{FF2B5EF4-FFF2-40B4-BE49-F238E27FC236}">
              <a16:creationId xmlns="" xmlns:a16="http://schemas.microsoft.com/office/drawing/2014/main" id="{FAEF96C1-BF80-4421-AD38-73FF5BC03698}"/>
            </a:ext>
          </a:extLst>
        </xdr:cNvPr>
        <xdr:cNvGrpSpPr/>
      </xdr:nvGrpSpPr>
      <xdr:grpSpPr>
        <a:xfrm>
          <a:off x="6324600" y="95250"/>
          <a:ext cx="0" cy="333450"/>
          <a:chOff x="1523999" y="771354"/>
          <a:chExt cx="1006092" cy="181050"/>
        </a:xfrm>
        <a:solidFill>
          <a:schemeClr val="bg1">
            <a:lumMod val="65000"/>
          </a:schemeClr>
        </a:solidFill>
      </xdr:grpSpPr>
      <xdr:cxnSp macro="">
        <xdr:nvCxnSpPr>
          <xdr:cNvPr id="13" name="Conector recto 12">
            <a:extLst>
              <a:ext uri="{FF2B5EF4-FFF2-40B4-BE49-F238E27FC236}">
                <a16:creationId xmlns="" xmlns:a16="http://schemas.microsoft.com/office/drawing/2014/main" id="{AA4173BC-B25D-4CAF-9002-35177FD538B5}"/>
              </a:ext>
            </a:extLst>
          </xdr:cNvPr>
          <xdr:cNvCxnSpPr>
            <a:cxnSpLocks/>
            <a:stCxn id="15" idx="6"/>
          </xdr:cNvCxnSpPr>
        </xdr:nvCxnSpPr>
        <xdr:spPr>
          <a:xfrm>
            <a:off x="1703999" y="862404"/>
            <a:ext cx="720000" cy="0"/>
          </a:xfrm>
          <a:prstGeom prst="line">
            <a:avLst/>
          </a:prstGeom>
          <a:grp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nvGrpSpPr>
          <xdr:cNvPr id="14" name="Grupo 13">
            <a:extLst>
              <a:ext uri="{FF2B5EF4-FFF2-40B4-BE49-F238E27FC236}">
                <a16:creationId xmlns="" xmlns:a16="http://schemas.microsoft.com/office/drawing/2014/main" id="{A9AB9FA1-8277-4CB9-91FF-443039E0736F}"/>
              </a:ext>
            </a:extLst>
          </xdr:cNvPr>
          <xdr:cNvGrpSpPr/>
        </xdr:nvGrpSpPr>
        <xdr:grpSpPr>
          <a:xfrm>
            <a:off x="1523999" y="771354"/>
            <a:ext cx="1006092" cy="181050"/>
            <a:chOff x="2486023" y="806660"/>
            <a:chExt cx="2096774" cy="218974"/>
          </a:xfrm>
          <a:grpFill/>
        </xdr:grpSpPr>
        <xdr:sp macro="" textlink="">
          <xdr:nvSpPr>
            <xdr:cNvPr id="15" name="Elipse 14">
              <a:extLst>
                <a:ext uri="{FF2B5EF4-FFF2-40B4-BE49-F238E27FC236}">
                  <a16:creationId xmlns="" xmlns:a16="http://schemas.microsoft.com/office/drawing/2014/main" id="{AD7C6CDF-E7CA-489F-A15F-AE6C23FC396B}"/>
                </a:ext>
              </a:extLst>
            </xdr:cNvPr>
            <xdr:cNvSpPr/>
          </xdr:nvSpPr>
          <xdr:spPr>
            <a:xfrm>
              <a:off x="2486023" y="807931"/>
              <a:ext cx="375134" cy="217703"/>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1</a:t>
              </a:r>
            </a:p>
          </xdr:txBody>
        </xdr:sp>
        <xdr:sp macro="" textlink="">
          <xdr:nvSpPr>
            <xdr:cNvPr id="16" name="Elipse 15">
              <a:extLst>
                <a:ext uri="{FF2B5EF4-FFF2-40B4-BE49-F238E27FC236}">
                  <a16:creationId xmlns="" xmlns:a16="http://schemas.microsoft.com/office/drawing/2014/main" id="{1A7297E0-AA98-4EA7-8556-A9003EB99E23}"/>
                </a:ext>
              </a:extLst>
            </xdr:cNvPr>
            <xdr:cNvSpPr/>
          </xdr:nvSpPr>
          <xdr:spPr>
            <a:xfrm>
              <a:off x="305990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2</a:t>
              </a:r>
            </a:p>
          </xdr:txBody>
        </xdr:sp>
        <xdr:sp macro="" textlink="">
          <xdr:nvSpPr>
            <xdr:cNvPr id="17" name="Elipse 16">
              <a:extLst>
                <a:ext uri="{FF2B5EF4-FFF2-40B4-BE49-F238E27FC236}">
                  <a16:creationId xmlns="" xmlns:a16="http://schemas.microsoft.com/office/drawing/2014/main" id="{C095CE37-F9B2-466A-83F8-A19D9C92E24F}"/>
                </a:ext>
              </a:extLst>
            </xdr:cNvPr>
            <xdr:cNvSpPr/>
          </xdr:nvSpPr>
          <xdr:spPr>
            <a:xfrm>
              <a:off x="363378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3</a:t>
              </a:r>
            </a:p>
          </xdr:txBody>
        </xdr:sp>
        <xdr:sp macro="" textlink="">
          <xdr:nvSpPr>
            <xdr:cNvPr id="18" name="Elipse 17">
              <a:extLst>
                <a:ext uri="{FF2B5EF4-FFF2-40B4-BE49-F238E27FC236}">
                  <a16:creationId xmlns="" xmlns:a16="http://schemas.microsoft.com/office/drawing/2014/main" id="{18FD8F72-880D-44C3-A286-BA9207E2AAC5}"/>
                </a:ext>
              </a:extLst>
            </xdr:cNvPr>
            <xdr:cNvSpPr/>
          </xdr:nvSpPr>
          <xdr:spPr>
            <a:xfrm>
              <a:off x="4207663" y="806660"/>
              <a:ext cx="375134" cy="217704"/>
            </a:xfrm>
            <a:prstGeom prst="ellipse">
              <a:avLst/>
            </a:prstGeom>
            <a:solidFill>
              <a:srgbClr val="FF66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MX" sz="800">
                  <a:latin typeface="Arial" panose="020B0604020202020204" pitchFamily="34" charset="0"/>
                  <a:cs typeface="Arial" panose="020B0604020202020204" pitchFamily="34" charset="0"/>
                </a:rPr>
                <a:t>4</a:t>
              </a:r>
            </a:p>
          </xdr:txBody>
        </xdr:sp>
      </xdr:grpSp>
    </xdr:grpSp>
    <xdr:clientData/>
  </xdr:twoCellAnchor>
  <xdr:twoCellAnchor>
    <xdr:from>
      <xdr:col>5</xdr:col>
      <xdr:colOff>28575</xdr:colOff>
      <xdr:row>4</xdr:row>
      <xdr:rowOff>9525</xdr:rowOff>
    </xdr:from>
    <xdr:to>
      <xdr:col>5</xdr:col>
      <xdr:colOff>964575</xdr:colOff>
      <xdr:row>4</xdr:row>
      <xdr:rowOff>275925</xdr:rowOff>
    </xdr:to>
    <xdr:sp macro="" textlink="">
      <xdr:nvSpPr>
        <xdr:cNvPr id="19" name="Rectángulo 18">
          <a:hlinkClick xmlns:r="http://schemas.openxmlformats.org/officeDocument/2006/relationships" r:id="rId3"/>
          <a:extLst>
            <a:ext uri="{FF2B5EF4-FFF2-40B4-BE49-F238E27FC236}">
              <a16:creationId xmlns="" xmlns:a16="http://schemas.microsoft.com/office/drawing/2014/main" id="{0F218A4A-80B7-46DA-A679-5ACB643CA17E}"/>
            </a:ext>
          </a:extLst>
        </xdr:cNvPr>
        <xdr:cNvSpPr/>
      </xdr:nvSpPr>
      <xdr:spPr>
        <a:xfrm>
          <a:off x="2143125" y="514350"/>
          <a:ext cx="936000" cy="266400"/>
        </a:xfrm>
        <a:prstGeom prst="rect">
          <a:avLst/>
        </a:prstGeom>
        <a:noFill/>
        <a:ln/>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20171</a:t>
          </a:r>
        </a:p>
      </xdr:txBody>
    </xdr:sp>
    <xdr:clientData/>
  </xdr:twoCellAnchor>
  <xdr:twoCellAnchor>
    <xdr:from>
      <xdr:col>3</xdr:col>
      <xdr:colOff>19050</xdr:colOff>
      <xdr:row>6</xdr:row>
      <xdr:rowOff>9525</xdr:rowOff>
    </xdr:from>
    <xdr:to>
      <xdr:col>3</xdr:col>
      <xdr:colOff>955050</xdr:colOff>
      <xdr:row>6</xdr:row>
      <xdr:rowOff>275925</xdr:rowOff>
    </xdr:to>
    <xdr:sp macro="" textlink="">
      <xdr:nvSpPr>
        <xdr:cNvPr id="20" name="Rectángulo 19">
          <a:hlinkClick xmlns:r="http://schemas.openxmlformats.org/officeDocument/2006/relationships" r:id="rId4"/>
          <a:extLst>
            <a:ext uri="{FF2B5EF4-FFF2-40B4-BE49-F238E27FC236}">
              <a16:creationId xmlns="" xmlns:a16="http://schemas.microsoft.com/office/drawing/2014/main" id="{566AF99B-8E0B-45F0-B486-899B1D928FC7}"/>
            </a:ext>
          </a:extLst>
        </xdr:cNvPr>
        <xdr:cNvSpPr/>
      </xdr:nvSpPr>
      <xdr:spPr>
        <a:xfrm>
          <a:off x="514350" y="866775"/>
          <a:ext cx="936000" cy="266400"/>
        </a:xfrm>
        <a:prstGeom prst="rect">
          <a:avLst/>
        </a:prstGeom>
        <a:noFill/>
        <a:ln/>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Anexo A1</a:t>
          </a:r>
        </a:p>
      </xdr:txBody>
    </xdr:sp>
    <xdr:clientData/>
  </xdr:twoCellAnchor>
  <xdr:twoCellAnchor>
    <xdr:from>
      <xdr:col>5</xdr:col>
      <xdr:colOff>19050</xdr:colOff>
      <xdr:row>6</xdr:row>
      <xdr:rowOff>0</xdr:rowOff>
    </xdr:from>
    <xdr:to>
      <xdr:col>5</xdr:col>
      <xdr:colOff>955050</xdr:colOff>
      <xdr:row>6</xdr:row>
      <xdr:rowOff>266400</xdr:rowOff>
    </xdr:to>
    <xdr:sp macro="" textlink="">
      <xdr:nvSpPr>
        <xdr:cNvPr id="21" name="Rectángulo 20">
          <a:hlinkClick xmlns:r="http://schemas.openxmlformats.org/officeDocument/2006/relationships" r:id="rId5"/>
          <a:extLst>
            <a:ext uri="{FF2B5EF4-FFF2-40B4-BE49-F238E27FC236}">
              <a16:creationId xmlns="" xmlns:a16="http://schemas.microsoft.com/office/drawing/2014/main" id="{EBF76B6E-D427-4E13-98B1-2D09258D5B44}"/>
            </a:ext>
          </a:extLst>
        </xdr:cNvPr>
        <xdr:cNvSpPr/>
      </xdr:nvSpPr>
      <xdr:spPr>
        <a:xfrm>
          <a:off x="2133600" y="857250"/>
          <a:ext cx="936000" cy="266400"/>
        </a:xfrm>
        <a:prstGeom prst="rect">
          <a:avLst/>
        </a:prstGeom>
        <a:noFill/>
        <a:ln/>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Anexo A2</a:t>
          </a:r>
        </a:p>
      </xdr:txBody>
    </xdr:sp>
    <xdr:clientData/>
  </xdr:twoCellAnchor>
  <xdr:twoCellAnchor>
    <xdr:from>
      <xdr:col>7</xdr:col>
      <xdr:colOff>19050</xdr:colOff>
      <xdr:row>6</xdr:row>
      <xdr:rowOff>0</xdr:rowOff>
    </xdr:from>
    <xdr:to>
      <xdr:col>7</xdr:col>
      <xdr:colOff>955050</xdr:colOff>
      <xdr:row>6</xdr:row>
      <xdr:rowOff>266400</xdr:rowOff>
    </xdr:to>
    <xdr:sp macro="" textlink="">
      <xdr:nvSpPr>
        <xdr:cNvPr id="22" name="Rectángulo 21">
          <a:hlinkClick xmlns:r="http://schemas.openxmlformats.org/officeDocument/2006/relationships" r:id="rId5"/>
          <a:extLst>
            <a:ext uri="{FF2B5EF4-FFF2-40B4-BE49-F238E27FC236}">
              <a16:creationId xmlns="" xmlns:a16="http://schemas.microsoft.com/office/drawing/2014/main" id="{CA10BC27-0CCE-4FAD-AD60-DD176D9548E7}"/>
            </a:ext>
          </a:extLst>
        </xdr:cNvPr>
        <xdr:cNvSpPr/>
      </xdr:nvSpPr>
      <xdr:spPr>
        <a:xfrm>
          <a:off x="3752850" y="857250"/>
          <a:ext cx="936000" cy="266400"/>
        </a:xfrm>
        <a:prstGeom prst="rect">
          <a:avLst/>
        </a:prstGeom>
        <a:noFill/>
        <a:ln/>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Anexo A3</a:t>
          </a:r>
        </a:p>
      </xdr:txBody>
    </xdr:sp>
    <xdr:clientData/>
  </xdr:twoCellAnchor>
  <xdr:twoCellAnchor>
    <xdr:from>
      <xdr:col>7</xdr:col>
      <xdr:colOff>0</xdr:colOff>
      <xdr:row>4</xdr:row>
      <xdr:rowOff>0</xdr:rowOff>
    </xdr:from>
    <xdr:to>
      <xdr:col>7</xdr:col>
      <xdr:colOff>936000</xdr:colOff>
      <xdr:row>4</xdr:row>
      <xdr:rowOff>266400</xdr:rowOff>
    </xdr:to>
    <xdr:sp macro="" textlink="">
      <xdr:nvSpPr>
        <xdr:cNvPr id="23" name="Rectángulo 22">
          <a:hlinkClick xmlns:r="http://schemas.openxmlformats.org/officeDocument/2006/relationships" r:id="rId6"/>
          <a:extLst>
            <a:ext uri="{FF2B5EF4-FFF2-40B4-BE49-F238E27FC236}">
              <a16:creationId xmlns="" xmlns:a16="http://schemas.microsoft.com/office/drawing/2014/main" id="{32484F67-25E2-4E6B-8EED-35AE48DBC7A8}"/>
            </a:ext>
          </a:extLst>
        </xdr:cNvPr>
        <xdr:cNvSpPr/>
      </xdr:nvSpPr>
      <xdr:spPr>
        <a:xfrm>
          <a:off x="3733800" y="1000125"/>
          <a:ext cx="936000" cy="266400"/>
        </a:xfrm>
        <a:prstGeom prst="rect">
          <a:avLst/>
        </a:prstGeom>
        <a:noFill/>
        <a:ln/>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Carta</a:t>
          </a:r>
        </a:p>
      </xdr:txBody>
    </xdr:sp>
    <xdr:clientData/>
  </xdr:twoCellAnchor>
  <xdr:twoCellAnchor>
    <xdr:from>
      <xdr:col>8</xdr:col>
      <xdr:colOff>647699</xdr:colOff>
      <xdr:row>4</xdr:row>
      <xdr:rowOff>0</xdr:rowOff>
    </xdr:from>
    <xdr:to>
      <xdr:col>10</xdr:col>
      <xdr:colOff>9524</xdr:colOff>
      <xdr:row>4</xdr:row>
      <xdr:rowOff>266400</xdr:rowOff>
    </xdr:to>
    <xdr:sp macro="" textlink="">
      <xdr:nvSpPr>
        <xdr:cNvPr id="24" name="Rectángulo 23">
          <a:hlinkClick xmlns:r="http://schemas.openxmlformats.org/officeDocument/2006/relationships" r:id="rId7"/>
          <a:extLst>
            <a:ext uri="{FF2B5EF4-FFF2-40B4-BE49-F238E27FC236}">
              <a16:creationId xmlns="" xmlns:a16="http://schemas.microsoft.com/office/drawing/2014/main" id="{64404E17-E0F6-4F33-8308-694F67014A56}"/>
            </a:ext>
          </a:extLst>
        </xdr:cNvPr>
        <xdr:cNvSpPr/>
      </xdr:nvSpPr>
      <xdr:spPr>
        <a:xfrm>
          <a:off x="5353049" y="1000125"/>
          <a:ext cx="981075" cy="266400"/>
        </a:xfrm>
        <a:prstGeom prst="rect">
          <a:avLst/>
        </a:prstGeom>
        <a:noFill/>
        <a:ln/>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Anexo 20170</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238125</xdr:colOff>
      <xdr:row>0</xdr:row>
      <xdr:rowOff>0</xdr:rowOff>
    </xdr:from>
    <xdr:to>
      <xdr:col>4</xdr:col>
      <xdr:colOff>984539</xdr:colOff>
      <xdr:row>0</xdr:row>
      <xdr:rowOff>242455</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00000000-0008-0000-0800-000002000000}"/>
            </a:ext>
          </a:extLst>
        </xdr:cNvPr>
        <xdr:cNvSpPr/>
      </xdr:nvSpPr>
      <xdr:spPr>
        <a:xfrm>
          <a:off x="4038600" y="0"/>
          <a:ext cx="1089314" cy="242455"/>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Volver</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16</xdr:col>
      <xdr:colOff>1362075</xdr:colOff>
      <xdr:row>0</xdr:row>
      <xdr:rowOff>28574</xdr:rowOff>
    </xdr:from>
    <xdr:to>
      <xdr:col>16</xdr:col>
      <xdr:colOff>2638425</xdr:colOff>
      <xdr:row>0</xdr:row>
      <xdr:rowOff>342899</xdr:rowOff>
    </xdr:to>
    <xdr:grpSp>
      <xdr:nvGrpSpPr>
        <xdr:cNvPr id="2" name="Grupo 1">
          <a:extLst>
            <a:ext uri="{FF2B5EF4-FFF2-40B4-BE49-F238E27FC236}">
              <a16:creationId xmlns="" xmlns:a16="http://schemas.microsoft.com/office/drawing/2014/main" id="{00000000-0008-0000-0700-000002000000}"/>
            </a:ext>
          </a:extLst>
        </xdr:cNvPr>
        <xdr:cNvGrpSpPr/>
      </xdr:nvGrpSpPr>
      <xdr:grpSpPr>
        <a:xfrm>
          <a:off x="11315700" y="28574"/>
          <a:ext cx="0" cy="314325"/>
          <a:chOff x="0" y="314325"/>
          <a:chExt cx="1227231" cy="321094"/>
        </a:xfrm>
      </xdr:grpSpPr>
      <xdr:grpSp>
        <xdr:nvGrpSpPr>
          <xdr:cNvPr id="3" name="Group 1">
            <a:extLst>
              <a:ext uri="{FF2B5EF4-FFF2-40B4-BE49-F238E27FC236}">
                <a16:creationId xmlns="" xmlns:a16="http://schemas.microsoft.com/office/drawing/2014/main" id="{00000000-0008-0000-0700-000003000000}"/>
              </a:ext>
            </a:extLst>
          </xdr:cNvPr>
          <xdr:cNvGrpSpPr/>
        </xdr:nvGrpSpPr>
        <xdr:grpSpPr>
          <a:xfrm>
            <a:off x="495300" y="314325"/>
            <a:ext cx="731931" cy="321094"/>
            <a:chOff x="0" y="0"/>
            <a:chExt cx="731931" cy="321094"/>
          </a:xfrm>
        </xdr:grpSpPr>
        <xdr:sp macro="" textlink="">
          <xdr:nvSpPr>
            <xdr:cNvPr id="8" name="Shape 2">
              <a:extLst>
                <a:ext uri="{FF2B5EF4-FFF2-40B4-BE49-F238E27FC236}">
                  <a16:creationId xmlns="" xmlns:a16="http://schemas.microsoft.com/office/drawing/2014/main" id="{00000000-0008-0000-0700-000008000000}"/>
                </a:ext>
              </a:extLst>
            </xdr:cNvPr>
            <xdr:cNvSpPr/>
          </xdr:nvSpPr>
          <xdr:spPr>
            <a:xfrm>
              <a:off x="243627" y="12506"/>
              <a:ext cx="269379" cy="299553"/>
            </a:xfrm>
            <a:custGeom>
              <a:avLst/>
              <a:gdLst/>
              <a:ahLst/>
              <a:cxnLst/>
              <a:rect l="0" t="0" r="0" b="0"/>
              <a:pathLst>
                <a:path w="269379" h="299553">
                  <a:moveTo>
                    <a:pt x="205486" y="88568"/>
                  </a:moveTo>
                  <a:lnTo>
                    <a:pt x="204175" y="101176"/>
                  </a:lnTo>
                  <a:lnTo>
                    <a:pt x="200256" y="113241"/>
                  </a:lnTo>
                  <a:lnTo>
                    <a:pt x="193749" y="124330"/>
                  </a:lnTo>
                  <a:lnTo>
                    <a:pt x="184673" y="134013"/>
                  </a:lnTo>
                  <a:lnTo>
                    <a:pt x="173047" y="141858"/>
                  </a:lnTo>
                  <a:lnTo>
                    <a:pt x="158893" y="147434"/>
                  </a:lnTo>
                  <a:lnTo>
                    <a:pt x="142228" y="150311"/>
                  </a:lnTo>
                  <a:lnTo>
                    <a:pt x="160792" y="198995"/>
                  </a:lnTo>
                  <a:lnTo>
                    <a:pt x="178259" y="194801"/>
                  </a:lnTo>
                  <a:lnTo>
                    <a:pt x="193988" y="189217"/>
                  </a:lnTo>
                  <a:lnTo>
                    <a:pt x="208039" y="182408"/>
                  </a:lnTo>
                  <a:lnTo>
                    <a:pt x="220472" y="174541"/>
                  </a:lnTo>
                  <a:lnTo>
                    <a:pt x="231346" y="165783"/>
                  </a:lnTo>
                  <a:lnTo>
                    <a:pt x="240721" y="156297"/>
                  </a:lnTo>
                  <a:lnTo>
                    <a:pt x="248657" y="146252"/>
                  </a:lnTo>
                  <a:lnTo>
                    <a:pt x="255213" y="135813"/>
                  </a:lnTo>
                  <a:lnTo>
                    <a:pt x="260448" y="125145"/>
                  </a:lnTo>
                  <a:lnTo>
                    <a:pt x="264423" y="114414"/>
                  </a:lnTo>
                  <a:lnTo>
                    <a:pt x="267196" y="103788"/>
                  </a:lnTo>
                  <a:lnTo>
                    <a:pt x="268828" y="93431"/>
                  </a:lnTo>
                  <a:lnTo>
                    <a:pt x="269379" y="83509"/>
                  </a:lnTo>
                  <a:lnTo>
                    <a:pt x="269379" y="83234"/>
                  </a:lnTo>
                  <a:lnTo>
                    <a:pt x="268510" y="69754"/>
                  </a:lnTo>
                  <a:lnTo>
                    <a:pt x="265885" y="57365"/>
                  </a:lnTo>
                  <a:lnTo>
                    <a:pt x="261476" y="46097"/>
                  </a:lnTo>
                  <a:lnTo>
                    <a:pt x="255254" y="35982"/>
                  </a:lnTo>
                  <a:lnTo>
                    <a:pt x="247193" y="27051"/>
                  </a:lnTo>
                  <a:lnTo>
                    <a:pt x="237264" y="19336"/>
                  </a:lnTo>
                  <a:lnTo>
                    <a:pt x="225440" y="12867"/>
                  </a:lnTo>
                  <a:lnTo>
                    <a:pt x="211693" y="7676"/>
                  </a:lnTo>
                  <a:lnTo>
                    <a:pt x="195995" y="3795"/>
                  </a:lnTo>
                  <a:lnTo>
                    <a:pt x="178319" y="1255"/>
                  </a:lnTo>
                  <a:lnTo>
                    <a:pt x="158636" y="87"/>
                  </a:lnTo>
                  <a:lnTo>
                    <a:pt x="138945" y="0"/>
                  </a:lnTo>
                  <a:lnTo>
                    <a:pt x="125574" y="238"/>
                  </a:lnTo>
                  <a:lnTo>
                    <a:pt x="112648" y="786"/>
                  </a:lnTo>
                  <a:lnTo>
                    <a:pt x="100114" y="1706"/>
                  </a:lnTo>
                  <a:lnTo>
                    <a:pt x="87917" y="3059"/>
                  </a:lnTo>
                  <a:lnTo>
                    <a:pt x="76002" y="4905"/>
                  </a:lnTo>
                  <a:lnTo>
                    <a:pt x="64947" y="7161"/>
                  </a:lnTo>
                  <a:lnTo>
                    <a:pt x="0" y="299553"/>
                  </a:lnTo>
                  <a:lnTo>
                    <a:pt x="40957" y="299553"/>
                  </a:lnTo>
                  <a:lnTo>
                    <a:pt x="50304" y="298422"/>
                  </a:lnTo>
                  <a:lnTo>
                    <a:pt x="61046" y="293625"/>
                  </a:lnTo>
                  <a:lnTo>
                    <a:pt x="71037" y="283056"/>
                  </a:lnTo>
                  <a:lnTo>
                    <a:pt x="77965" y="265377"/>
                  </a:lnTo>
                  <a:lnTo>
                    <a:pt x="81364" y="250151"/>
                  </a:lnTo>
                  <a:lnTo>
                    <a:pt x="85032" y="233665"/>
                  </a:lnTo>
                  <a:lnTo>
                    <a:pt x="88433" y="218352"/>
                  </a:lnTo>
                  <a:lnTo>
                    <a:pt x="91030" y="206646"/>
                  </a:lnTo>
                  <a:lnTo>
                    <a:pt x="92285" y="200980"/>
                  </a:lnTo>
                  <a:lnTo>
                    <a:pt x="92329" y="200785"/>
                  </a:lnTo>
                  <a:lnTo>
                    <a:pt x="103395" y="201731"/>
                  </a:lnTo>
                  <a:lnTo>
                    <a:pt x="117154" y="202515"/>
                  </a:lnTo>
                  <a:lnTo>
                    <a:pt x="120408" y="202550"/>
                  </a:lnTo>
                  <a:lnTo>
                    <a:pt x="126707" y="150404"/>
                  </a:lnTo>
                  <a:lnTo>
                    <a:pt x="112466" y="144294"/>
                  </a:lnTo>
                  <a:lnTo>
                    <a:pt x="111311" y="134860"/>
                  </a:lnTo>
                  <a:lnTo>
                    <a:pt x="111747" y="133068"/>
                  </a:lnTo>
                  <a:lnTo>
                    <a:pt x="129806" y="51560"/>
                  </a:lnTo>
                  <a:lnTo>
                    <a:pt x="139741" y="50609"/>
                  </a:lnTo>
                  <a:lnTo>
                    <a:pt x="154084" y="50123"/>
                  </a:lnTo>
                  <a:lnTo>
                    <a:pt x="158457" y="50099"/>
                  </a:lnTo>
                  <a:lnTo>
                    <a:pt x="173842" y="51237"/>
                  </a:lnTo>
                  <a:lnTo>
                    <a:pt x="187155" y="55223"/>
                  </a:lnTo>
                  <a:lnTo>
                    <a:pt x="197465" y="62921"/>
                  </a:lnTo>
                  <a:lnTo>
                    <a:pt x="203841" y="75191"/>
                  </a:lnTo>
                  <a:lnTo>
                    <a:pt x="205486" y="88568"/>
                  </a:lnTo>
                  <a:close/>
                </a:path>
                <a:path w="269379" h="299553">
                  <a:moveTo>
                    <a:pt x="141529" y="201634"/>
                  </a:moveTo>
                  <a:lnTo>
                    <a:pt x="160792" y="198995"/>
                  </a:lnTo>
                  <a:lnTo>
                    <a:pt x="142228" y="150311"/>
                  </a:lnTo>
                  <a:lnTo>
                    <a:pt x="135140" y="150607"/>
                  </a:lnTo>
                  <a:lnTo>
                    <a:pt x="126707" y="150404"/>
                  </a:lnTo>
                  <a:lnTo>
                    <a:pt x="120408" y="202550"/>
                  </a:lnTo>
                  <a:lnTo>
                    <a:pt x="141529" y="201634"/>
                  </a:lnTo>
                  <a:close/>
                </a:path>
              </a:pathLst>
            </a:custGeom>
            <a:solidFill>
              <a:srgbClr val="FEB700"/>
            </a:solidFill>
          </xdr:spPr>
        </xdr:sp>
        <xdr:sp macro="" textlink="">
          <xdr:nvSpPr>
            <xdr:cNvPr id="9" name="Shape 3">
              <a:extLst>
                <a:ext uri="{FF2B5EF4-FFF2-40B4-BE49-F238E27FC236}">
                  <a16:creationId xmlns="" xmlns:a16="http://schemas.microsoft.com/office/drawing/2014/main" id="{00000000-0008-0000-0700-000009000000}"/>
                </a:ext>
              </a:extLst>
            </xdr:cNvPr>
            <xdr:cNvSpPr/>
          </xdr:nvSpPr>
          <xdr:spPr>
            <a:xfrm>
              <a:off x="6350" y="6350"/>
              <a:ext cx="256869" cy="308394"/>
            </a:xfrm>
            <a:custGeom>
              <a:avLst/>
              <a:gdLst/>
              <a:ahLst/>
              <a:cxnLst/>
              <a:rect l="0" t="0" r="0" b="0"/>
              <a:pathLst>
                <a:path w="256869" h="308394">
                  <a:moveTo>
                    <a:pt x="87221" y="222665"/>
                  </a:moveTo>
                  <a:lnTo>
                    <a:pt x="81023" y="210486"/>
                  </a:lnTo>
                  <a:lnTo>
                    <a:pt x="76994" y="196535"/>
                  </a:lnTo>
                  <a:lnTo>
                    <a:pt x="75216" y="180949"/>
                  </a:lnTo>
                  <a:lnTo>
                    <a:pt x="75133" y="176529"/>
                  </a:lnTo>
                  <a:lnTo>
                    <a:pt x="75750" y="164513"/>
                  </a:lnTo>
                  <a:lnTo>
                    <a:pt x="77622" y="151870"/>
                  </a:lnTo>
                  <a:lnTo>
                    <a:pt x="80777" y="138904"/>
                  </a:lnTo>
                  <a:lnTo>
                    <a:pt x="85244" y="125922"/>
                  </a:lnTo>
                  <a:lnTo>
                    <a:pt x="91051" y="113227"/>
                  </a:lnTo>
                  <a:lnTo>
                    <a:pt x="98227" y="101124"/>
                  </a:lnTo>
                  <a:lnTo>
                    <a:pt x="106801" y="89918"/>
                  </a:lnTo>
                  <a:lnTo>
                    <a:pt x="116802" y="79915"/>
                  </a:lnTo>
                  <a:lnTo>
                    <a:pt x="128258" y="71417"/>
                  </a:lnTo>
                  <a:lnTo>
                    <a:pt x="141199" y="64732"/>
                  </a:lnTo>
                  <a:lnTo>
                    <a:pt x="155652" y="60162"/>
                  </a:lnTo>
                  <a:lnTo>
                    <a:pt x="171647" y="58013"/>
                  </a:lnTo>
                  <a:lnTo>
                    <a:pt x="176784" y="57886"/>
                  </a:lnTo>
                  <a:lnTo>
                    <a:pt x="187445" y="58348"/>
                  </a:lnTo>
                  <a:lnTo>
                    <a:pt x="199832" y="59883"/>
                  </a:lnTo>
                  <a:lnTo>
                    <a:pt x="213071" y="62715"/>
                  </a:lnTo>
                  <a:lnTo>
                    <a:pt x="226290" y="67067"/>
                  </a:lnTo>
                  <a:lnTo>
                    <a:pt x="238613" y="73163"/>
                  </a:lnTo>
                  <a:lnTo>
                    <a:pt x="247548" y="79717"/>
                  </a:lnTo>
                  <a:lnTo>
                    <a:pt x="252899" y="61460"/>
                  </a:lnTo>
                  <a:lnTo>
                    <a:pt x="255288" y="52377"/>
                  </a:lnTo>
                  <a:lnTo>
                    <a:pt x="256755" y="45440"/>
                  </a:lnTo>
                  <a:lnTo>
                    <a:pt x="256869" y="37052"/>
                  </a:lnTo>
                  <a:lnTo>
                    <a:pt x="252914" y="27445"/>
                  </a:lnTo>
                  <a:lnTo>
                    <a:pt x="242947" y="17847"/>
                  </a:lnTo>
                  <a:lnTo>
                    <a:pt x="225025" y="9486"/>
                  </a:lnTo>
                  <a:lnTo>
                    <a:pt x="224751" y="9397"/>
                  </a:lnTo>
                  <a:lnTo>
                    <a:pt x="212247" y="5681"/>
                  </a:lnTo>
                  <a:lnTo>
                    <a:pt x="200310" y="2904"/>
                  </a:lnTo>
                  <a:lnTo>
                    <a:pt x="188250" y="1056"/>
                  </a:lnTo>
                  <a:lnTo>
                    <a:pt x="175377" y="125"/>
                  </a:lnTo>
                  <a:lnTo>
                    <a:pt x="168021" y="0"/>
                  </a:lnTo>
                  <a:lnTo>
                    <a:pt x="151341" y="711"/>
                  </a:lnTo>
                  <a:lnTo>
                    <a:pt x="135515" y="2794"/>
                  </a:lnTo>
                  <a:lnTo>
                    <a:pt x="120544" y="6174"/>
                  </a:lnTo>
                  <a:lnTo>
                    <a:pt x="106433" y="10774"/>
                  </a:lnTo>
                  <a:lnTo>
                    <a:pt x="93184" y="16519"/>
                  </a:lnTo>
                  <a:lnTo>
                    <a:pt x="80801" y="23333"/>
                  </a:lnTo>
                  <a:lnTo>
                    <a:pt x="69286" y="31141"/>
                  </a:lnTo>
                  <a:lnTo>
                    <a:pt x="58644" y="39865"/>
                  </a:lnTo>
                  <a:lnTo>
                    <a:pt x="48878" y="49432"/>
                  </a:lnTo>
                  <a:lnTo>
                    <a:pt x="39990" y="59764"/>
                  </a:lnTo>
                  <a:lnTo>
                    <a:pt x="31984" y="70787"/>
                  </a:lnTo>
                  <a:lnTo>
                    <a:pt x="24863" y="82423"/>
                  </a:lnTo>
                  <a:lnTo>
                    <a:pt x="18631" y="94599"/>
                  </a:lnTo>
                  <a:lnTo>
                    <a:pt x="13291" y="107237"/>
                  </a:lnTo>
                  <a:lnTo>
                    <a:pt x="8845" y="120262"/>
                  </a:lnTo>
                  <a:lnTo>
                    <a:pt x="5298" y="133599"/>
                  </a:lnTo>
                  <a:lnTo>
                    <a:pt x="2652" y="147171"/>
                  </a:lnTo>
                  <a:lnTo>
                    <a:pt x="911" y="160903"/>
                  </a:lnTo>
                  <a:lnTo>
                    <a:pt x="78" y="174718"/>
                  </a:lnTo>
                  <a:lnTo>
                    <a:pt x="0" y="180454"/>
                  </a:lnTo>
                  <a:lnTo>
                    <a:pt x="912" y="199553"/>
                  </a:lnTo>
                  <a:lnTo>
                    <a:pt x="3565" y="216867"/>
                  </a:lnTo>
                  <a:lnTo>
                    <a:pt x="7831" y="232458"/>
                  </a:lnTo>
                  <a:lnTo>
                    <a:pt x="13584" y="246389"/>
                  </a:lnTo>
                  <a:lnTo>
                    <a:pt x="20696" y="258724"/>
                  </a:lnTo>
                  <a:lnTo>
                    <a:pt x="29041" y="269526"/>
                  </a:lnTo>
                  <a:lnTo>
                    <a:pt x="38491" y="278858"/>
                  </a:lnTo>
                  <a:lnTo>
                    <a:pt x="48920" y="286784"/>
                  </a:lnTo>
                  <a:lnTo>
                    <a:pt x="60200" y="293366"/>
                  </a:lnTo>
                  <a:lnTo>
                    <a:pt x="72205" y="298668"/>
                  </a:lnTo>
                  <a:lnTo>
                    <a:pt x="84808" y="302754"/>
                  </a:lnTo>
                  <a:lnTo>
                    <a:pt x="97881" y="305685"/>
                  </a:lnTo>
                  <a:lnTo>
                    <a:pt x="111299" y="307526"/>
                  </a:lnTo>
                  <a:lnTo>
                    <a:pt x="124933" y="308340"/>
                  </a:lnTo>
                  <a:lnTo>
                    <a:pt x="129552" y="308394"/>
                  </a:lnTo>
                  <a:lnTo>
                    <a:pt x="144827" y="307978"/>
                  </a:lnTo>
                  <a:lnTo>
                    <a:pt x="158032" y="306703"/>
                  </a:lnTo>
                  <a:lnTo>
                    <a:pt x="169715" y="304528"/>
                  </a:lnTo>
                  <a:lnTo>
                    <a:pt x="180421" y="301413"/>
                  </a:lnTo>
                  <a:lnTo>
                    <a:pt x="183349" y="300354"/>
                  </a:lnTo>
                  <a:lnTo>
                    <a:pt x="198865" y="289347"/>
                  </a:lnTo>
                  <a:lnTo>
                    <a:pt x="204152" y="279151"/>
                  </a:lnTo>
                  <a:lnTo>
                    <a:pt x="204520" y="277710"/>
                  </a:lnTo>
                  <a:lnTo>
                    <a:pt x="215455" y="228574"/>
                  </a:lnTo>
                  <a:lnTo>
                    <a:pt x="201252" y="237912"/>
                  </a:lnTo>
                  <a:lnTo>
                    <a:pt x="188227" y="244457"/>
                  </a:lnTo>
                  <a:lnTo>
                    <a:pt x="176198" y="248683"/>
                  </a:lnTo>
                  <a:lnTo>
                    <a:pt x="164980" y="251062"/>
                  </a:lnTo>
                  <a:lnTo>
                    <a:pt x="154389" y="252068"/>
                  </a:lnTo>
                  <a:lnTo>
                    <a:pt x="147904" y="252209"/>
                  </a:lnTo>
                  <a:lnTo>
                    <a:pt x="132079" y="250936"/>
                  </a:lnTo>
                  <a:lnTo>
                    <a:pt x="118017" y="247209"/>
                  </a:lnTo>
                  <a:lnTo>
                    <a:pt x="105799" y="241163"/>
                  </a:lnTo>
                  <a:lnTo>
                    <a:pt x="95507" y="232937"/>
                  </a:lnTo>
                  <a:lnTo>
                    <a:pt x="87221" y="222665"/>
                  </a:lnTo>
                  <a:close/>
                </a:path>
              </a:pathLst>
            </a:custGeom>
            <a:solidFill>
              <a:srgbClr val="FEB700"/>
            </a:solidFill>
          </xdr:spPr>
        </xdr:sp>
        <xdr:sp macro="" textlink="">
          <xdr:nvSpPr>
            <xdr:cNvPr id="10" name="Shape 4">
              <a:extLst>
                <a:ext uri="{FF2B5EF4-FFF2-40B4-BE49-F238E27FC236}">
                  <a16:creationId xmlns="" xmlns:a16="http://schemas.microsoft.com/office/drawing/2014/main" id="{00000000-0008-0000-0700-00000A000000}"/>
                </a:ext>
              </a:extLst>
            </xdr:cNvPr>
            <xdr:cNvSpPr/>
          </xdr:nvSpPr>
          <xdr:spPr>
            <a:xfrm>
              <a:off x="546031" y="31665"/>
              <a:ext cx="95114" cy="113015"/>
            </a:xfrm>
            <a:custGeom>
              <a:avLst/>
              <a:gdLst/>
              <a:ahLst/>
              <a:cxnLst/>
              <a:rect l="0" t="0" r="0" b="0"/>
              <a:pathLst>
                <a:path w="95114" h="113015">
                  <a:moveTo>
                    <a:pt x="3713" y="45167"/>
                  </a:moveTo>
                  <a:lnTo>
                    <a:pt x="0" y="53414"/>
                  </a:lnTo>
                  <a:lnTo>
                    <a:pt x="4902" y="56094"/>
                  </a:lnTo>
                  <a:lnTo>
                    <a:pt x="14287" y="60729"/>
                  </a:lnTo>
                  <a:lnTo>
                    <a:pt x="23096" y="65208"/>
                  </a:lnTo>
                  <a:lnTo>
                    <a:pt x="32616" y="70635"/>
                  </a:lnTo>
                  <a:lnTo>
                    <a:pt x="42696" y="77076"/>
                  </a:lnTo>
                  <a:lnTo>
                    <a:pt x="53187" y="84601"/>
                  </a:lnTo>
                  <a:lnTo>
                    <a:pt x="63938" y="93275"/>
                  </a:lnTo>
                  <a:lnTo>
                    <a:pt x="74799"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94" y="35787"/>
                  </a:lnTo>
                  <a:lnTo>
                    <a:pt x="3713" y="45167"/>
                  </a:lnTo>
                  <a:close/>
                </a:path>
              </a:pathLst>
            </a:custGeom>
            <a:solidFill>
              <a:srgbClr val="FEB700"/>
            </a:solidFill>
          </xdr:spPr>
        </xdr:sp>
        <xdr:sp macro="" textlink="">
          <xdr:nvSpPr>
            <xdr:cNvPr id="11" name="Shape 5">
              <a:extLst>
                <a:ext uri="{FF2B5EF4-FFF2-40B4-BE49-F238E27FC236}">
                  <a16:creationId xmlns="" xmlns:a16="http://schemas.microsoft.com/office/drawing/2014/main" id="{00000000-0008-0000-0700-00000B000000}"/>
                </a:ext>
              </a:extLst>
            </xdr:cNvPr>
            <xdr:cNvSpPr/>
          </xdr:nvSpPr>
          <xdr:spPr>
            <a:xfrm>
              <a:off x="512767" y="34099"/>
              <a:ext cx="212813" cy="256299"/>
            </a:xfrm>
            <a:custGeom>
              <a:avLst/>
              <a:gdLst/>
              <a:ahLst/>
              <a:cxnLst/>
              <a:rect l="0" t="0" r="0" b="0"/>
              <a:pathLst>
                <a:path w="212813" h="256299">
                  <a:moveTo>
                    <a:pt x="27583" y="247074"/>
                  </a:moveTo>
                  <a:lnTo>
                    <a:pt x="37998" y="252509"/>
                  </a:lnTo>
                  <a:lnTo>
                    <a:pt x="50773" y="256066"/>
                  </a:lnTo>
                  <a:lnTo>
                    <a:pt x="65683"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3" y="77572"/>
                  </a:lnTo>
                  <a:lnTo>
                    <a:pt x="192843" y="71680"/>
                  </a:lnTo>
                  <a:lnTo>
                    <a:pt x="184180" y="61750"/>
                  </a:lnTo>
                  <a:lnTo>
                    <a:pt x="172650" y="49672"/>
                  </a:lnTo>
                  <a:lnTo>
                    <a:pt x="159270" y="37337"/>
                  </a:lnTo>
                  <a:lnTo>
                    <a:pt x="156720" y="35099"/>
                  </a:lnTo>
                  <a:lnTo>
                    <a:pt x="144356" y="25109"/>
                  </a:lnTo>
                  <a:lnTo>
                    <a:pt x="132298" y="16474"/>
                  </a:lnTo>
                  <a:lnTo>
                    <a:pt x="121217" y="9324"/>
                  </a:lnTo>
                  <a:lnTo>
                    <a:pt x="111785" y="3790"/>
                  </a:lnTo>
                  <a:lnTo>
                    <a:pt x="104673" y="0"/>
                  </a:lnTo>
                  <a:lnTo>
                    <a:pt x="109272" y="3000"/>
                  </a:lnTo>
                  <a:lnTo>
                    <a:pt x="113683" y="7565"/>
                  </a:lnTo>
                  <a:lnTo>
                    <a:pt x="117763" y="13570"/>
                  </a:lnTo>
                  <a:lnTo>
                    <a:pt x="121374" y="20890"/>
                  </a:lnTo>
                  <a:lnTo>
                    <a:pt x="124372" y="29401"/>
                  </a:lnTo>
                  <a:lnTo>
                    <a:pt x="126618" y="38979"/>
                  </a:lnTo>
                  <a:lnTo>
                    <a:pt x="127970" y="49500"/>
                  </a:lnTo>
                  <a:lnTo>
                    <a:pt x="128286" y="60838"/>
                  </a:lnTo>
                  <a:lnTo>
                    <a:pt x="127427" y="72870"/>
                  </a:lnTo>
                  <a:lnTo>
                    <a:pt x="125250" y="85472"/>
                  </a:lnTo>
                  <a:lnTo>
                    <a:pt x="121615" y="98519"/>
                  </a:lnTo>
                  <a:lnTo>
                    <a:pt x="116381" y="111886"/>
                  </a:lnTo>
                  <a:lnTo>
                    <a:pt x="109406" y="125450"/>
                  </a:lnTo>
                  <a:lnTo>
                    <a:pt x="100550" y="139086"/>
                  </a:lnTo>
                  <a:lnTo>
                    <a:pt x="89671" y="152670"/>
                  </a:lnTo>
                  <a:lnTo>
                    <a:pt x="76628" y="166078"/>
                  </a:lnTo>
                  <a:lnTo>
                    <a:pt x="61281" y="179184"/>
                  </a:lnTo>
                  <a:lnTo>
                    <a:pt x="43488" y="191865"/>
                  </a:lnTo>
                  <a:lnTo>
                    <a:pt x="23108" y="203997"/>
                  </a:lnTo>
                  <a:lnTo>
                    <a:pt x="0" y="215455"/>
                  </a:lnTo>
                  <a:lnTo>
                    <a:pt x="3619" y="222478"/>
                  </a:lnTo>
                  <a:lnTo>
                    <a:pt x="5448" y="224510"/>
                  </a:lnTo>
                  <a:lnTo>
                    <a:pt x="12915" y="234162"/>
                  </a:lnTo>
                  <a:lnTo>
                    <a:pt x="14745" y="236348"/>
                  </a:lnTo>
                  <a:lnTo>
                    <a:pt x="19756" y="241205"/>
                  </a:lnTo>
                  <a:lnTo>
                    <a:pt x="27583" y="247074"/>
                  </a:lnTo>
                  <a:close/>
                </a:path>
              </a:pathLst>
            </a:custGeom>
            <a:solidFill>
              <a:srgbClr val="00D3FE"/>
            </a:solidFill>
          </xdr:spPr>
        </xdr:sp>
      </xdr:grpSp>
      <xdr:grpSp>
        <xdr:nvGrpSpPr>
          <xdr:cNvPr id="4" name="Group 6">
            <a:extLst>
              <a:ext uri="{FF2B5EF4-FFF2-40B4-BE49-F238E27FC236}">
                <a16:creationId xmlns="" xmlns:a16="http://schemas.microsoft.com/office/drawing/2014/main" id="{00000000-0008-0000-0700-000004000000}"/>
              </a:ext>
            </a:extLst>
          </xdr:cNvPr>
          <xdr:cNvGrpSpPr/>
        </xdr:nvGrpSpPr>
        <xdr:grpSpPr>
          <a:xfrm>
            <a:off x="0" y="314325"/>
            <a:ext cx="434115" cy="313553"/>
            <a:chOff x="0" y="321094"/>
            <a:chExt cx="434115" cy="313553"/>
          </a:xfrm>
        </xdr:grpSpPr>
        <xdr:sp macro="" textlink="">
          <xdr:nvSpPr>
            <xdr:cNvPr id="5" name="Shape 7">
              <a:extLst>
                <a:ext uri="{FF2B5EF4-FFF2-40B4-BE49-F238E27FC236}">
                  <a16:creationId xmlns="" xmlns:a16="http://schemas.microsoft.com/office/drawing/2014/main" id="{00000000-0008-0000-0700-000005000000}"/>
                </a:ext>
              </a:extLst>
            </xdr:cNvPr>
            <xdr:cNvSpPr/>
          </xdr:nvSpPr>
          <xdr:spPr>
            <a:xfrm>
              <a:off x="232981" y="327444"/>
              <a:ext cx="194784" cy="300853"/>
            </a:xfrm>
            <a:custGeom>
              <a:avLst/>
              <a:gdLst/>
              <a:ahLst/>
              <a:cxnLst/>
              <a:rect l="0" t="0" r="0" b="0"/>
              <a:pathLst>
                <a:path w="194784" h="300853">
                  <a:moveTo>
                    <a:pt x="109352" y="1376"/>
                  </a:moveTo>
                  <a:lnTo>
                    <a:pt x="107537" y="107454"/>
                  </a:lnTo>
                  <a:lnTo>
                    <a:pt x="120009" y="50952"/>
                  </a:lnTo>
                  <a:lnTo>
                    <a:pt x="130107" y="49957"/>
                  </a:lnTo>
                  <a:lnTo>
                    <a:pt x="144476" y="49362"/>
                  </a:lnTo>
                  <a:lnTo>
                    <a:pt x="149676" y="49314"/>
                  </a:lnTo>
                  <a:lnTo>
                    <a:pt x="166607" y="50858"/>
                  </a:lnTo>
                  <a:lnTo>
                    <a:pt x="180119" y="55636"/>
                  </a:lnTo>
                  <a:lnTo>
                    <a:pt x="189350" y="63864"/>
                  </a:lnTo>
                  <a:lnTo>
                    <a:pt x="193440" y="75759"/>
                  </a:lnTo>
                  <a:lnTo>
                    <a:pt x="194784" y="4290"/>
                  </a:lnTo>
                  <a:lnTo>
                    <a:pt x="178059" y="1613"/>
                  </a:lnTo>
                  <a:lnTo>
                    <a:pt x="159906" y="217"/>
                  </a:lnTo>
                  <a:lnTo>
                    <a:pt x="148812" y="0"/>
                  </a:lnTo>
                  <a:lnTo>
                    <a:pt x="135500" y="158"/>
                  </a:lnTo>
                  <a:lnTo>
                    <a:pt x="122333" y="622"/>
                  </a:lnTo>
                  <a:lnTo>
                    <a:pt x="109352" y="1376"/>
                  </a:lnTo>
                  <a:close/>
                </a:path>
                <a:path w="194784" h="300853">
                  <a:moveTo>
                    <a:pt x="79469" y="300245"/>
                  </a:moveTo>
                  <a:lnTo>
                    <a:pt x="79826" y="300266"/>
                  </a:lnTo>
                  <a:lnTo>
                    <a:pt x="103440" y="300853"/>
                  </a:lnTo>
                  <a:lnTo>
                    <a:pt x="96463" y="250507"/>
                  </a:lnTo>
                  <a:lnTo>
                    <a:pt x="90938" y="250507"/>
                  </a:lnTo>
                  <a:lnTo>
                    <a:pt x="85731" y="250355"/>
                  </a:lnTo>
                  <a:lnTo>
                    <a:pt x="79469" y="300245"/>
                  </a:lnTo>
                  <a:close/>
                </a:path>
                <a:path w="194784" h="300853">
                  <a:moveTo>
                    <a:pt x="2354" y="279165"/>
                  </a:moveTo>
                  <a:lnTo>
                    <a:pt x="8357" y="284530"/>
                  </a:lnTo>
                  <a:lnTo>
                    <a:pt x="18459" y="288730"/>
                  </a:lnTo>
                  <a:lnTo>
                    <a:pt x="33115" y="292750"/>
                  </a:lnTo>
                  <a:lnTo>
                    <a:pt x="41802" y="294881"/>
                  </a:lnTo>
                  <a:lnTo>
                    <a:pt x="54256" y="297539"/>
                  </a:lnTo>
                  <a:lnTo>
                    <a:pt x="66076" y="299205"/>
                  </a:lnTo>
                  <a:lnTo>
                    <a:pt x="79469" y="300245"/>
                  </a:lnTo>
                  <a:lnTo>
                    <a:pt x="85731" y="250355"/>
                  </a:lnTo>
                  <a:lnTo>
                    <a:pt x="75457" y="249415"/>
                  </a:lnTo>
                  <a:lnTo>
                    <a:pt x="77794" y="238404"/>
                  </a:lnTo>
                  <a:lnTo>
                    <a:pt x="94062" y="165722"/>
                  </a:lnTo>
                  <a:lnTo>
                    <a:pt x="116541" y="165722"/>
                  </a:lnTo>
                  <a:lnTo>
                    <a:pt x="133145" y="166656"/>
                  </a:lnTo>
                  <a:lnTo>
                    <a:pt x="147920" y="169734"/>
                  </a:lnTo>
                  <a:lnTo>
                    <a:pt x="160098" y="175371"/>
                  </a:lnTo>
                  <a:lnTo>
                    <a:pt x="168907" y="183983"/>
                  </a:lnTo>
                  <a:lnTo>
                    <a:pt x="173578" y="195984"/>
                  </a:lnTo>
                  <a:lnTo>
                    <a:pt x="174111" y="203923"/>
                  </a:lnTo>
                  <a:lnTo>
                    <a:pt x="171675" y="217373"/>
                  </a:lnTo>
                  <a:lnTo>
                    <a:pt x="165448" y="228357"/>
                  </a:lnTo>
                  <a:lnTo>
                    <a:pt x="156017" y="236993"/>
                  </a:lnTo>
                  <a:lnTo>
                    <a:pt x="143969" y="243401"/>
                  </a:lnTo>
                  <a:lnTo>
                    <a:pt x="129891" y="247700"/>
                  </a:lnTo>
                  <a:lnTo>
                    <a:pt x="114370" y="250009"/>
                  </a:lnTo>
                  <a:lnTo>
                    <a:pt x="102279" y="250507"/>
                  </a:lnTo>
                  <a:lnTo>
                    <a:pt x="96463" y="250507"/>
                  </a:lnTo>
                  <a:lnTo>
                    <a:pt x="103440" y="300853"/>
                  </a:lnTo>
                  <a:lnTo>
                    <a:pt x="124895" y="299972"/>
                  </a:lnTo>
                  <a:lnTo>
                    <a:pt x="144275" y="297746"/>
                  </a:lnTo>
                  <a:lnTo>
                    <a:pt x="161666" y="294299"/>
                  </a:lnTo>
                  <a:lnTo>
                    <a:pt x="177152" y="289754"/>
                  </a:lnTo>
                  <a:lnTo>
                    <a:pt x="190818" y="284235"/>
                  </a:lnTo>
                  <a:lnTo>
                    <a:pt x="202750" y="277866"/>
                  </a:lnTo>
                  <a:lnTo>
                    <a:pt x="213033" y="270770"/>
                  </a:lnTo>
                  <a:lnTo>
                    <a:pt x="221751" y="263072"/>
                  </a:lnTo>
                  <a:lnTo>
                    <a:pt x="228989" y="254893"/>
                  </a:lnTo>
                  <a:lnTo>
                    <a:pt x="234834" y="246359"/>
                  </a:lnTo>
                  <a:lnTo>
                    <a:pt x="239369" y="237593"/>
                  </a:lnTo>
                  <a:lnTo>
                    <a:pt x="242680" y="228717"/>
                  </a:lnTo>
                  <a:lnTo>
                    <a:pt x="244851" y="219857"/>
                  </a:lnTo>
                  <a:lnTo>
                    <a:pt x="245969" y="211135"/>
                  </a:lnTo>
                  <a:lnTo>
                    <a:pt x="246170" y="205536"/>
                  </a:lnTo>
                  <a:lnTo>
                    <a:pt x="244244" y="187651"/>
                  </a:lnTo>
                  <a:lnTo>
                    <a:pt x="238947" y="172888"/>
                  </a:lnTo>
                  <a:lnTo>
                    <a:pt x="231005" y="161103"/>
                  </a:lnTo>
                  <a:lnTo>
                    <a:pt x="221143" y="152149"/>
                  </a:lnTo>
                  <a:lnTo>
                    <a:pt x="210084" y="145883"/>
                  </a:lnTo>
                  <a:lnTo>
                    <a:pt x="198555" y="142158"/>
                  </a:lnTo>
                  <a:lnTo>
                    <a:pt x="190379" y="140969"/>
                  </a:lnTo>
                  <a:lnTo>
                    <a:pt x="202518" y="138169"/>
                  </a:lnTo>
                  <a:lnTo>
                    <a:pt x="215001" y="133685"/>
                  </a:lnTo>
                  <a:lnTo>
                    <a:pt x="227229" y="127498"/>
                  </a:lnTo>
                  <a:lnTo>
                    <a:pt x="238601" y="119591"/>
                  </a:lnTo>
                  <a:lnTo>
                    <a:pt x="248518" y="109944"/>
                  </a:lnTo>
                  <a:lnTo>
                    <a:pt x="256378" y="98541"/>
                  </a:lnTo>
                  <a:lnTo>
                    <a:pt x="261582" y="85362"/>
                  </a:lnTo>
                  <a:lnTo>
                    <a:pt x="263529" y="70389"/>
                  </a:lnTo>
                  <a:lnTo>
                    <a:pt x="263531" y="69900"/>
                  </a:lnTo>
                  <a:lnTo>
                    <a:pt x="262324" y="57549"/>
                  </a:lnTo>
                  <a:lnTo>
                    <a:pt x="258780" y="46351"/>
                  </a:lnTo>
                  <a:lnTo>
                    <a:pt x="253010" y="36324"/>
                  </a:lnTo>
                  <a:lnTo>
                    <a:pt x="245131" y="27483"/>
                  </a:lnTo>
                  <a:lnTo>
                    <a:pt x="235255" y="19843"/>
                  </a:lnTo>
                  <a:lnTo>
                    <a:pt x="223496" y="13421"/>
                  </a:lnTo>
                  <a:lnTo>
                    <a:pt x="209968" y="8231"/>
                  </a:lnTo>
                  <a:lnTo>
                    <a:pt x="194784" y="4290"/>
                  </a:lnTo>
                  <a:lnTo>
                    <a:pt x="193440" y="75759"/>
                  </a:lnTo>
                  <a:lnTo>
                    <a:pt x="193554" y="79501"/>
                  </a:lnTo>
                  <a:lnTo>
                    <a:pt x="191147" y="91442"/>
                  </a:lnTo>
                  <a:lnTo>
                    <a:pt x="184840" y="101405"/>
                  </a:lnTo>
                  <a:lnTo>
                    <a:pt x="175028" y="109292"/>
                  </a:lnTo>
                  <a:lnTo>
                    <a:pt x="162103" y="115006"/>
                  </a:lnTo>
                  <a:lnTo>
                    <a:pt x="146460" y="118451"/>
                  </a:lnTo>
                  <a:lnTo>
                    <a:pt x="129559" y="119532"/>
                  </a:lnTo>
                  <a:lnTo>
                    <a:pt x="104400" y="119532"/>
                  </a:lnTo>
                  <a:lnTo>
                    <a:pt x="107537" y="107454"/>
                  </a:lnTo>
                  <a:lnTo>
                    <a:pt x="109352" y="1376"/>
                  </a:lnTo>
                  <a:lnTo>
                    <a:pt x="96601" y="2405"/>
                  </a:lnTo>
                  <a:lnTo>
                    <a:pt x="84122" y="3693"/>
                  </a:lnTo>
                  <a:lnTo>
                    <a:pt x="71958" y="5223"/>
                  </a:lnTo>
                  <a:lnTo>
                    <a:pt x="60151" y="6981"/>
                  </a:lnTo>
                  <a:lnTo>
                    <a:pt x="59734" y="7048"/>
                  </a:lnTo>
                  <a:lnTo>
                    <a:pt x="10293" y="226377"/>
                  </a:lnTo>
                  <a:lnTo>
                    <a:pt x="4422" y="246241"/>
                  </a:lnTo>
                  <a:lnTo>
                    <a:pt x="839" y="261005"/>
                  </a:lnTo>
                  <a:lnTo>
                    <a:pt x="0" y="271651"/>
                  </a:lnTo>
                  <a:lnTo>
                    <a:pt x="2354" y="279165"/>
                  </a:lnTo>
                  <a:close/>
                </a:path>
              </a:pathLst>
            </a:custGeom>
            <a:solidFill>
              <a:srgbClr val="FEB700"/>
            </a:solidFill>
          </xdr:spPr>
        </xdr:sp>
        <xdr:sp macro="" textlink="">
          <xdr:nvSpPr>
            <xdr:cNvPr id="6" name="Shape 8">
              <a:extLst>
                <a:ext uri="{FF2B5EF4-FFF2-40B4-BE49-F238E27FC236}">
                  <a16:creationId xmlns="" xmlns:a16="http://schemas.microsoft.com/office/drawing/2014/main" id="{00000000-0008-0000-0700-000006000000}"/>
                </a:ext>
              </a:extLst>
            </xdr:cNvPr>
            <xdr:cNvSpPr/>
          </xdr:nvSpPr>
          <xdr:spPr>
            <a:xfrm>
              <a:off x="39613" y="348103"/>
              <a:ext cx="95114" cy="113015"/>
            </a:xfrm>
            <a:custGeom>
              <a:avLst/>
              <a:gdLst/>
              <a:ahLst/>
              <a:cxnLst/>
              <a:rect l="0" t="0" r="0" b="0"/>
              <a:pathLst>
                <a:path w="95114" h="113015">
                  <a:moveTo>
                    <a:pt x="3700" y="45167"/>
                  </a:moveTo>
                  <a:lnTo>
                    <a:pt x="0" y="53414"/>
                  </a:lnTo>
                  <a:lnTo>
                    <a:pt x="4902" y="56094"/>
                  </a:lnTo>
                  <a:lnTo>
                    <a:pt x="14287" y="60729"/>
                  </a:lnTo>
                  <a:lnTo>
                    <a:pt x="23094" y="65208"/>
                  </a:lnTo>
                  <a:lnTo>
                    <a:pt x="32611" y="70635"/>
                  </a:lnTo>
                  <a:lnTo>
                    <a:pt x="42688" y="77076"/>
                  </a:lnTo>
                  <a:lnTo>
                    <a:pt x="53176" y="84601"/>
                  </a:lnTo>
                  <a:lnTo>
                    <a:pt x="63927" y="93275"/>
                  </a:lnTo>
                  <a:lnTo>
                    <a:pt x="74791" y="103167"/>
                  </a:lnTo>
                  <a:lnTo>
                    <a:pt x="84404" y="113015"/>
                  </a:lnTo>
                  <a:lnTo>
                    <a:pt x="89163" y="99351"/>
                  </a:lnTo>
                  <a:lnTo>
                    <a:pt x="92557" y="85120"/>
                  </a:lnTo>
                  <a:lnTo>
                    <a:pt x="94551" y="70737"/>
                  </a:lnTo>
                  <a:lnTo>
                    <a:pt x="95114" y="56620"/>
                  </a:lnTo>
                  <a:lnTo>
                    <a:pt x="94212" y="43184"/>
                  </a:lnTo>
                  <a:lnTo>
                    <a:pt x="91812" y="30846"/>
                  </a:lnTo>
                  <a:lnTo>
                    <a:pt x="87882" y="20022"/>
                  </a:lnTo>
                  <a:lnTo>
                    <a:pt x="82389" y="11128"/>
                  </a:lnTo>
                  <a:lnTo>
                    <a:pt x="75300" y="4582"/>
                  </a:lnTo>
                  <a:lnTo>
                    <a:pt x="71412" y="2436"/>
                  </a:lnTo>
                  <a:lnTo>
                    <a:pt x="58047" y="0"/>
                  </a:lnTo>
                  <a:lnTo>
                    <a:pt x="45044" y="3446"/>
                  </a:lnTo>
                  <a:lnTo>
                    <a:pt x="33398" y="10264"/>
                  </a:lnTo>
                  <a:lnTo>
                    <a:pt x="24106" y="17944"/>
                  </a:lnTo>
                  <a:lnTo>
                    <a:pt x="18162" y="23972"/>
                  </a:lnTo>
                  <a:lnTo>
                    <a:pt x="16535" y="25855"/>
                  </a:lnTo>
                  <a:lnTo>
                    <a:pt x="8776" y="35787"/>
                  </a:lnTo>
                  <a:lnTo>
                    <a:pt x="3700" y="45167"/>
                  </a:lnTo>
                  <a:close/>
                </a:path>
              </a:pathLst>
            </a:custGeom>
            <a:solidFill>
              <a:srgbClr val="FEB700"/>
            </a:solidFill>
          </xdr:spPr>
        </xdr:sp>
        <xdr:sp macro="" textlink="">
          <xdr:nvSpPr>
            <xdr:cNvPr id="7" name="Shape 9">
              <a:extLst>
                <a:ext uri="{FF2B5EF4-FFF2-40B4-BE49-F238E27FC236}">
                  <a16:creationId xmlns="" xmlns:a16="http://schemas.microsoft.com/office/drawing/2014/main" id="{00000000-0008-0000-0700-000007000000}"/>
                </a:ext>
              </a:extLst>
            </xdr:cNvPr>
            <xdr:cNvSpPr/>
          </xdr:nvSpPr>
          <xdr:spPr>
            <a:xfrm>
              <a:off x="6350" y="350537"/>
              <a:ext cx="212813" cy="256299"/>
            </a:xfrm>
            <a:custGeom>
              <a:avLst/>
              <a:gdLst/>
              <a:ahLst/>
              <a:cxnLst/>
              <a:rect l="0" t="0" r="0" b="0"/>
              <a:pathLst>
                <a:path w="212813" h="256299">
                  <a:moveTo>
                    <a:pt x="27593" y="247074"/>
                  </a:moveTo>
                  <a:lnTo>
                    <a:pt x="38006" y="252509"/>
                  </a:lnTo>
                  <a:lnTo>
                    <a:pt x="50778" y="256066"/>
                  </a:lnTo>
                  <a:lnTo>
                    <a:pt x="65684" y="256299"/>
                  </a:lnTo>
                  <a:lnTo>
                    <a:pt x="82499" y="251764"/>
                  </a:lnTo>
                  <a:lnTo>
                    <a:pt x="83698" y="251317"/>
                  </a:lnTo>
                  <a:lnTo>
                    <a:pt x="90178" y="248372"/>
                  </a:lnTo>
                  <a:lnTo>
                    <a:pt x="98356" y="243960"/>
                  </a:lnTo>
                  <a:lnTo>
                    <a:pt x="107910" y="238238"/>
                  </a:lnTo>
                  <a:lnTo>
                    <a:pt x="118516" y="231359"/>
                  </a:lnTo>
                  <a:lnTo>
                    <a:pt x="129853" y="223479"/>
                  </a:lnTo>
                  <a:lnTo>
                    <a:pt x="141598" y="214752"/>
                  </a:lnTo>
                  <a:lnTo>
                    <a:pt x="153428" y="205335"/>
                  </a:lnTo>
                  <a:lnTo>
                    <a:pt x="165022" y="195382"/>
                  </a:lnTo>
                  <a:lnTo>
                    <a:pt x="176056" y="185049"/>
                  </a:lnTo>
                  <a:lnTo>
                    <a:pt x="186208" y="174489"/>
                  </a:lnTo>
                  <a:lnTo>
                    <a:pt x="195156" y="163859"/>
                  </a:lnTo>
                  <a:lnTo>
                    <a:pt x="202577" y="153314"/>
                  </a:lnTo>
                  <a:lnTo>
                    <a:pt x="204732" y="149650"/>
                  </a:lnTo>
                  <a:lnTo>
                    <a:pt x="210959" y="134106"/>
                  </a:lnTo>
                  <a:lnTo>
                    <a:pt x="212813" y="119717"/>
                  </a:lnTo>
                  <a:lnTo>
                    <a:pt x="211487" y="106864"/>
                  </a:lnTo>
                  <a:lnTo>
                    <a:pt x="208174" y="95926"/>
                  </a:lnTo>
                  <a:lnTo>
                    <a:pt x="204065" y="87284"/>
                  </a:lnTo>
                  <a:lnTo>
                    <a:pt x="200354" y="81319"/>
                  </a:lnTo>
                  <a:lnTo>
                    <a:pt x="198234" y="78409"/>
                  </a:lnTo>
                  <a:lnTo>
                    <a:pt x="197620" y="77568"/>
                  </a:lnTo>
                  <a:lnTo>
                    <a:pt x="192836" y="71673"/>
                  </a:lnTo>
                  <a:lnTo>
                    <a:pt x="184170" y="61743"/>
                  </a:lnTo>
                  <a:lnTo>
                    <a:pt x="172635" y="49668"/>
                  </a:lnTo>
                  <a:lnTo>
                    <a:pt x="159245" y="37337"/>
                  </a:lnTo>
                  <a:lnTo>
                    <a:pt x="156717" y="35116"/>
                  </a:lnTo>
                  <a:lnTo>
                    <a:pt x="144364" y="25120"/>
                  </a:lnTo>
                  <a:lnTo>
                    <a:pt x="132312" y="16481"/>
                  </a:lnTo>
                  <a:lnTo>
                    <a:pt x="121233" y="9328"/>
                  </a:lnTo>
                  <a:lnTo>
                    <a:pt x="111797" y="3791"/>
                  </a:lnTo>
                  <a:lnTo>
                    <a:pt x="104673" y="0"/>
                  </a:lnTo>
                  <a:lnTo>
                    <a:pt x="109269" y="3000"/>
                  </a:lnTo>
                  <a:lnTo>
                    <a:pt x="113676" y="7565"/>
                  </a:lnTo>
                  <a:lnTo>
                    <a:pt x="117755" y="13570"/>
                  </a:lnTo>
                  <a:lnTo>
                    <a:pt x="121364" y="20890"/>
                  </a:lnTo>
                  <a:lnTo>
                    <a:pt x="124361" y="29401"/>
                  </a:lnTo>
                  <a:lnTo>
                    <a:pt x="126607" y="38979"/>
                  </a:lnTo>
                  <a:lnTo>
                    <a:pt x="127958" y="49500"/>
                  </a:lnTo>
                  <a:lnTo>
                    <a:pt x="128275" y="60838"/>
                  </a:lnTo>
                  <a:lnTo>
                    <a:pt x="127416" y="72870"/>
                  </a:lnTo>
                  <a:lnTo>
                    <a:pt x="125241" y="85472"/>
                  </a:lnTo>
                  <a:lnTo>
                    <a:pt x="121607" y="98519"/>
                  </a:lnTo>
                  <a:lnTo>
                    <a:pt x="116374" y="111886"/>
                  </a:lnTo>
                  <a:lnTo>
                    <a:pt x="109400" y="125450"/>
                  </a:lnTo>
                  <a:lnTo>
                    <a:pt x="100545" y="139086"/>
                  </a:lnTo>
                  <a:lnTo>
                    <a:pt x="89667" y="152670"/>
                  </a:lnTo>
                  <a:lnTo>
                    <a:pt x="76626" y="166078"/>
                  </a:lnTo>
                  <a:lnTo>
                    <a:pt x="61280" y="179184"/>
                  </a:lnTo>
                  <a:lnTo>
                    <a:pt x="43487" y="191865"/>
                  </a:lnTo>
                  <a:lnTo>
                    <a:pt x="23108" y="203997"/>
                  </a:lnTo>
                  <a:lnTo>
                    <a:pt x="0" y="215455"/>
                  </a:lnTo>
                  <a:lnTo>
                    <a:pt x="3619" y="222478"/>
                  </a:lnTo>
                  <a:lnTo>
                    <a:pt x="5422" y="224510"/>
                  </a:lnTo>
                  <a:lnTo>
                    <a:pt x="12915" y="234162"/>
                  </a:lnTo>
                  <a:lnTo>
                    <a:pt x="14752" y="236348"/>
                  </a:lnTo>
                  <a:lnTo>
                    <a:pt x="19767" y="241205"/>
                  </a:lnTo>
                  <a:lnTo>
                    <a:pt x="27593" y="247074"/>
                  </a:lnTo>
                  <a:close/>
                </a:path>
              </a:pathLst>
            </a:custGeom>
            <a:solidFill>
              <a:srgbClr val="00D3FE"/>
            </a:solidFill>
          </xdr:spPr>
        </xdr:sp>
      </xdr:grpSp>
    </xdr:grpSp>
    <xdr:clientData/>
  </xdr:twoCellAnchor>
  <xdr:twoCellAnchor editAs="absolute">
    <xdr:from>
      <xdr:col>15</xdr:col>
      <xdr:colOff>588819</xdr:colOff>
      <xdr:row>0</xdr:row>
      <xdr:rowOff>0</xdr:rowOff>
    </xdr:from>
    <xdr:to>
      <xdr:col>16</xdr:col>
      <xdr:colOff>858955</xdr:colOff>
      <xdr:row>0</xdr:row>
      <xdr:rowOff>343859</xdr:rowOff>
    </xdr:to>
    <xdr:pic>
      <xdr:nvPicPr>
        <xdr:cNvPr id="19" name="Imagen 18">
          <a:extLst>
            <a:ext uri="{FF2B5EF4-FFF2-40B4-BE49-F238E27FC236}">
              <a16:creationId xmlns=""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05160" y="0"/>
          <a:ext cx="1188000" cy="343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857250</xdr:colOff>
      <xdr:row>0</xdr:row>
      <xdr:rowOff>34636</xdr:rowOff>
    </xdr:from>
    <xdr:to>
      <xdr:col>13</xdr:col>
      <xdr:colOff>155864</xdr:colOff>
      <xdr:row>0</xdr:row>
      <xdr:rowOff>277091</xdr:rowOff>
    </xdr:to>
    <xdr:sp macro="" textlink="">
      <xdr:nvSpPr>
        <xdr:cNvPr id="12" name="Rectángulo 11">
          <a:hlinkClick xmlns:r="http://schemas.openxmlformats.org/officeDocument/2006/relationships" r:id="rId2"/>
          <a:extLst>
            <a:ext uri="{FF2B5EF4-FFF2-40B4-BE49-F238E27FC236}">
              <a16:creationId xmlns="" xmlns:a16="http://schemas.microsoft.com/office/drawing/2014/main" id="{00000000-0008-0000-0700-00000C000000}"/>
            </a:ext>
          </a:extLst>
        </xdr:cNvPr>
        <xdr:cNvSpPr/>
      </xdr:nvSpPr>
      <xdr:spPr>
        <a:xfrm>
          <a:off x="6702136" y="34636"/>
          <a:ext cx="1099705" cy="242455"/>
        </a:xfrm>
        <a:prstGeom prst="rect">
          <a:avLst/>
        </a:prstGeom>
        <a:solidFill>
          <a:srgbClr val="FF66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b="1"/>
            <a:t>Volver</a:t>
          </a:r>
        </a:p>
      </xdr:txBody>
    </xdr: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3"/>
  <sheetViews>
    <sheetView showRowColHeaders="0" tabSelected="1" workbookViewId="0">
      <selection activeCell="F4" sqref="F4:G4"/>
    </sheetView>
  </sheetViews>
  <sheetFormatPr baseColWidth="10" defaultColWidth="0" defaultRowHeight="18.75" x14ac:dyDescent="0.3"/>
  <cols>
    <col min="1" max="1" width="4.7109375" style="27" customWidth="1"/>
    <col min="2" max="2" width="1" style="27" customWidth="1"/>
    <col min="3" max="3" width="1.7109375" style="27" customWidth="1"/>
    <col min="4" max="4" width="40.7109375" style="37" customWidth="1"/>
    <col min="5" max="5" width="1" style="37" customWidth="1"/>
    <col min="6" max="6" width="22" style="27" customWidth="1"/>
    <col min="7" max="7" width="19.28515625" style="27" customWidth="1"/>
    <col min="8" max="8" width="1.7109375" style="27" customWidth="1"/>
    <col min="9" max="9" width="2.7109375" style="27" customWidth="1"/>
    <col min="10" max="10" width="8.28515625" style="27" customWidth="1"/>
    <col min="11" max="11" width="11.42578125" style="18" hidden="1" customWidth="1"/>
    <col min="12" max="12" width="15.140625" style="18" hidden="1" customWidth="1"/>
    <col min="13" max="16384" width="11.42578125" style="18" hidden="1"/>
  </cols>
  <sheetData>
    <row r="1" spans="1:13" ht="27.95" customHeight="1" x14ac:dyDescent="0.35">
      <c r="A1" s="161"/>
      <c r="B1" s="162"/>
      <c r="C1" s="279" t="s">
        <v>9</v>
      </c>
      <c r="E1" s="165"/>
      <c r="F1" s="161"/>
      <c r="G1" s="161"/>
      <c r="H1" s="161"/>
      <c r="I1" s="161"/>
      <c r="J1" s="161"/>
    </row>
    <row r="2" spans="1:13" ht="12" customHeight="1" x14ac:dyDescent="0.3">
      <c r="A2" s="161"/>
      <c r="B2" s="161"/>
      <c r="C2" s="161"/>
      <c r="D2" s="358" t="s">
        <v>250</v>
      </c>
      <c r="E2" s="358"/>
      <c r="F2" s="358"/>
      <c r="G2" s="358"/>
      <c r="H2" s="249"/>
      <c r="I2" s="168"/>
      <c r="J2" s="161"/>
    </row>
    <row r="3" spans="1:13" ht="6" customHeight="1" x14ac:dyDescent="0.3">
      <c r="A3" s="161"/>
      <c r="B3" s="169"/>
      <c r="C3" s="171"/>
      <c r="D3" s="89"/>
      <c r="E3" s="89"/>
      <c r="F3" s="135"/>
      <c r="G3" s="135"/>
      <c r="H3" s="135"/>
      <c r="I3" s="135"/>
      <c r="J3" s="161"/>
    </row>
    <row r="4" spans="1:13" ht="21.75" customHeight="1" x14ac:dyDescent="0.3">
      <c r="A4" s="161"/>
      <c r="B4" s="169"/>
      <c r="C4" s="268"/>
      <c r="D4" s="281" t="s">
        <v>67</v>
      </c>
      <c r="E4" s="269"/>
      <c r="F4" s="360"/>
      <c r="G4" s="361"/>
      <c r="H4" s="270" t="str">
        <f>IF(K4=1,"","*")</f>
        <v>*</v>
      </c>
      <c r="I4" s="271"/>
      <c r="J4" s="161"/>
      <c r="K4" s="18">
        <f>IF(LEN(F4)&gt;1,1,0)</f>
        <v>0</v>
      </c>
      <c r="L4" s="257"/>
      <c r="M4" s="23"/>
    </row>
    <row r="5" spans="1:13" ht="6" customHeight="1" x14ac:dyDescent="0.4">
      <c r="A5" s="161"/>
      <c r="B5" s="169"/>
      <c r="C5" s="171"/>
      <c r="D5" s="282"/>
      <c r="E5" s="91"/>
      <c r="F5" s="139"/>
      <c r="G5" s="139"/>
      <c r="H5" s="272"/>
      <c r="I5" s="139"/>
      <c r="J5" s="161"/>
    </row>
    <row r="6" spans="1:13" ht="21.75" customHeight="1" x14ac:dyDescent="0.3">
      <c r="A6" s="161"/>
      <c r="B6" s="169"/>
      <c r="C6" s="268"/>
      <c r="D6" s="281" t="s">
        <v>0</v>
      </c>
      <c r="E6" s="269"/>
      <c r="F6" s="360"/>
      <c r="G6" s="361"/>
      <c r="H6" s="270" t="str">
        <f>IF(K6=1,"","*")</f>
        <v>*</v>
      </c>
      <c r="I6" s="139"/>
      <c r="J6" s="292" t="s">
        <v>245</v>
      </c>
      <c r="K6" s="18">
        <f>IF(LEN(F6)&gt;1,1,0)</f>
        <v>0</v>
      </c>
      <c r="M6" s="23"/>
    </row>
    <row r="7" spans="1:13" ht="6" customHeight="1" x14ac:dyDescent="0.4">
      <c r="A7" s="161"/>
      <c r="B7" s="169"/>
      <c r="C7" s="171"/>
      <c r="D7" s="91"/>
      <c r="E7" s="91"/>
      <c r="F7" s="139"/>
      <c r="G7" s="139"/>
      <c r="H7" s="272"/>
      <c r="I7" s="139"/>
      <c r="J7" s="161"/>
    </row>
    <row r="8" spans="1:13" ht="15.95" customHeight="1" x14ac:dyDescent="0.3">
      <c r="A8" s="161"/>
      <c r="B8" s="169"/>
      <c r="C8" s="268"/>
      <c r="D8" s="364" t="s">
        <v>265</v>
      </c>
      <c r="E8" s="269"/>
      <c r="F8" s="362"/>
      <c r="G8" s="363"/>
      <c r="H8" s="273" t="str">
        <f>IF(K8=1,"","*")</f>
        <v>*</v>
      </c>
      <c r="I8" s="139"/>
      <c r="J8" s="161"/>
      <c r="K8" s="18">
        <f>IF(LEN(F8)&gt;1,1,0)</f>
        <v>0</v>
      </c>
      <c r="L8" s="18" t="str">
        <f>F8&amp;IF(F9&lt;&gt;"",", "&amp;F9,"")</f>
        <v/>
      </c>
      <c r="M8" s="23"/>
    </row>
    <row r="9" spans="1:13" ht="15.95" customHeight="1" x14ac:dyDescent="0.3">
      <c r="A9" s="161"/>
      <c r="B9" s="169"/>
      <c r="C9" s="268"/>
      <c r="D9" s="364"/>
      <c r="E9" s="269"/>
      <c r="F9" s="362"/>
      <c r="G9" s="363"/>
      <c r="H9" s="267"/>
      <c r="I9" s="139"/>
      <c r="J9" s="161"/>
    </row>
    <row r="10" spans="1:13" ht="6" customHeight="1" x14ac:dyDescent="0.4">
      <c r="A10" s="161"/>
      <c r="B10" s="169"/>
      <c r="C10" s="171"/>
      <c r="D10" s="91"/>
      <c r="E10" s="91"/>
      <c r="F10" s="139"/>
      <c r="G10" s="139"/>
      <c r="H10" s="272"/>
      <c r="I10" s="139"/>
      <c r="J10" s="161"/>
    </row>
    <row r="11" spans="1:13" ht="15.95" customHeight="1" x14ac:dyDescent="0.3">
      <c r="A11" s="161"/>
      <c r="B11" s="169"/>
      <c r="C11" s="268"/>
      <c r="D11" s="359" t="s">
        <v>249</v>
      </c>
      <c r="E11" s="274"/>
      <c r="F11" s="360"/>
      <c r="G11" s="361"/>
      <c r="H11" s="273" t="str">
        <f>IF(K11=1,"","*")</f>
        <v>*</v>
      </c>
      <c r="I11" s="139"/>
      <c r="J11" s="161"/>
      <c r="K11" s="18">
        <f>IF(LEN(F11)&gt;1,1,0)</f>
        <v>0</v>
      </c>
      <c r="L11" s="18">
        <f>IF(LEN(F11)&gt;3,1,0)</f>
        <v>0</v>
      </c>
      <c r="M11" s="23"/>
    </row>
    <row r="12" spans="1:13" ht="15.95" customHeight="1" x14ac:dyDescent="0.3">
      <c r="A12" s="161"/>
      <c r="B12" s="169"/>
      <c r="C12" s="171"/>
      <c r="D12" s="359"/>
      <c r="E12" s="274"/>
      <c r="F12" s="360"/>
      <c r="G12" s="361"/>
      <c r="H12" s="267"/>
      <c r="I12" s="139"/>
      <c r="J12" s="161"/>
      <c r="L12" s="18">
        <f>IF(LEN(F12)&gt;3,1,0)</f>
        <v>0</v>
      </c>
    </row>
    <row r="13" spans="1:13" ht="6" customHeight="1" x14ac:dyDescent="0.4">
      <c r="A13" s="161"/>
      <c r="B13" s="169"/>
      <c r="C13" s="171"/>
      <c r="D13" s="91"/>
      <c r="E13" s="91"/>
      <c r="F13" s="139"/>
      <c r="G13" s="139"/>
      <c r="H13" s="272"/>
      <c r="I13" s="139"/>
      <c r="J13" s="161"/>
    </row>
    <row r="14" spans="1:13" ht="21.75" customHeight="1" x14ac:dyDescent="0.4">
      <c r="A14" s="161"/>
      <c r="B14" s="169"/>
      <c r="C14" s="268"/>
      <c r="D14" s="275" t="s">
        <v>136</v>
      </c>
      <c r="E14" s="276"/>
      <c r="F14" s="104"/>
      <c r="G14" s="277" t="str">
        <f>IF(K14=1,"","*")</f>
        <v>*</v>
      </c>
      <c r="H14" s="278"/>
      <c r="I14" s="139"/>
      <c r="J14" s="161"/>
      <c r="K14" s="18">
        <f>IF(LEN(F14)&gt;1,1,0)</f>
        <v>0</v>
      </c>
      <c r="M14" s="23"/>
    </row>
    <row r="15" spans="1:13" ht="6" customHeight="1" x14ac:dyDescent="0.3">
      <c r="A15" s="161"/>
      <c r="B15" s="169"/>
      <c r="C15" s="171"/>
      <c r="D15" s="275"/>
      <c r="E15" s="275"/>
      <c r="F15" s="248"/>
      <c r="G15" s="250"/>
      <c r="H15" s="267"/>
      <c r="I15" s="139"/>
      <c r="J15" s="161"/>
    </row>
    <row r="16" spans="1:13" ht="21.75" customHeight="1" x14ac:dyDescent="0.4">
      <c r="A16" s="161"/>
      <c r="B16" s="169"/>
      <c r="C16" s="268"/>
      <c r="D16" s="275" t="s">
        <v>121</v>
      </c>
      <c r="E16" s="276"/>
      <c r="F16" s="254"/>
      <c r="G16" s="277" t="str">
        <f>IF(K16=1,"","*")</f>
        <v>*</v>
      </c>
      <c r="H16" s="278"/>
      <c r="I16" s="139"/>
      <c r="J16" s="161"/>
      <c r="K16" s="18">
        <f>IF(LEN(F16)&gt;1,1,0)</f>
        <v>0</v>
      </c>
      <c r="M16" s="23"/>
    </row>
    <row r="17" spans="1:13" ht="6" customHeight="1" x14ac:dyDescent="0.3">
      <c r="A17" s="161"/>
      <c r="B17" s="169"/>
      <c r="C17" s="171"/>
      <c r="D17" s="275"/>
      <c r="E17" s="275"/>
      <c r="F17" s="248"/>
      <c r="G17" s="248"/>
      <c r="H17" s="267"/>
      <c r="I17" s="139"/>
      <c r="J17" s="161"/>
    </row>
    <row r="18" spans="1:13" ht="36" customHeight="1" x14ac:dyDescent="0.3">
      <c r="A18" s="161"/>
      <c r="B18" s="169"/>
      <c r="C18" s="268"/>
      <c r="D18" s="275" t="s">
        <v>137</v>
      </c>
      <c r="E18" s="276"/>
      <c r="F18" s="360"/>
      <c r="G18" s="361"/>
      <c r="H18" s="273" t="str">
        <f>IF(K18=1,"","*")</f>
        <v>*</v>
      </c>
      <c r="I18" s="139"/>
      <c r="J18" s="161"/>
      <c r="K18" s="18">
        <f>IF(LEN(F18)&gt;1,1,0)</f>
        <v>0</v>
      </c>
      <c r="M18" s="23"/>
    </row>
    <row r="19" spans="1:13" ht="6" customHeight="1" x14ac:dyDescent="0.3">
      <c r="A19" s="161"/>
      <c r="B19" s="169"/>
      <c r="C19" s="171"/>
      <c r="D19" s="91"/>
      <c r="E19" s="91"/>
      <c r="F19" s="139"/>
      <c r="G19" s="139"/>
      <c r="H19" s="139"/>
      <c r="I19" s="139"/>
      <c r="J19" s="161"/>
    </row>
    <row r="20" spans="1:13" x14ac:dyDescent="0.3">
      <c r="A20" s="161"/>
      <c r="B20" s="357" t="str">
        <f>IF(K21=0,"Faltan datos, revise los asteriscos rojos","Completo puede continuar")</f>
        <v>Faltan datos, revise los asteriscos rojos</v>
      </c>
      <c r="C20" s="357"/>
      <c r="D20" s="357"/>
      <c r="E20" s="357"/>
      <c r="F20" s="357"/>
      <c r="G20" s="357"/>
      <c r="H20" s="357"/>
      <c r="I20" s="357"/>
      <c r="J20" s="161"/>
    </row>
    <row r="21" spans="1:13" x14ac:dyDescent="0.3">
      <c r="A21" s="161"/>
      <c r="B21" s="161"/>
      <c r="C21" s="161"/>
      <c r="D21" s="164"/>
      <c r="E21" s="164"/>
      <c r="F21" s="161"/>
      <c r="G21" s="161"/>
      <c r="H21" s="161"/>
      <c r="I21" s="161"/>
      <c r="J21" s="161"/>
      <c r="K21" s="18">
        <f>IF(SUM(K4:K19)=7,1,0)</f>
        <v>0</v>
      </c>
    </row>
    <row r="22" spans="1:13" x14ac:dyDescent="0.3">
      <c r="A22" s="161"/>
      <c r="B22" s="161"/>
      <c r="C22" s="161"/>
      <c r="D22" s="164"/>
      <c r="E22" s="164"/>
      <c r="F22" s="161"/>
      <c r="G22" s="161"/>
      <c r="H22" s="161"/>
      <c r="I22" s="161"/>
      <c r="J22" s="161"/>
    </row>
    <row r="23" spans="1:13" ht="36.950000000000003" customHeight="1" x14ac:dyDescent="0.3">
      <c r="A23" s="161"/>
      <c r="B23" s="161"/>
      <c r="C23" s="161"/>
      <c r="D23" s="164"/>
      <c r="E23" s="164"/>
      <c r="F23" s="161"/>
      <c r="G23" s="161"/>
      <c r="H23" s="161"/>
      <c r="I23" s="161"/>
      <c r="J23" s="161"/>
    </row>
  </sheetData>
  <sheetProtection sheet="1" objects="1" scenarios="1"/>
  <mergeCells count="11">
    <mergeCell ref="B20:I20"/>
    <mergeCell ref="D2:G2"/>
    <mergeCell ref="D11:D12"/>
    <mergeCell ref="F12:G12"/>
    <mergeCell ref="F18:G18"/>
    <mergeCell ref="F4:G4"/>
    <mergeCell ref="F6:G6"/>
    <mergeCell ref="F8:G8"/>
    <mergeCell ref="F11:G11"/>
    <mergeCell ref="F9:G9"/>
    <mergeCell ref="D8:D9"/>
  </mergeCells>
  <conditionalFormatting sqref="E4">
    <cfRule type="expression" dxfId="236" priority="8">
      <formula>NOT($K$4)</formula>
    </cfRule>
  </conditionalFormatting>
  <conditionalFormatting sqref="E6">
    <cfRule type="expression" dxfId="235" priority="7">
      <formula>NOT($K$6)</formula>
    </cfRule>
  </conditionalFormatting>
  <conditionalFormatting sqref="E8:E9">
    <cfRule type="expression" dxfId="234" priority="6">
      <formula>NOT($K$8)</formula>
    </cfRule>
  </conditionalFormatting>
  <conditionalFormatting sqref="E11:E12">
    <cfRule type="expression" dxfId="233" priority="5">
      <formula>NOT($K$11)</formula>
    </cfRule>
  </conditionalFormatting>
  <conditionalFormatting sqref="E14">
    <cfRule type="expression" dxfId="232" priority="4">
      <formula>NOT($K$14)</formula>
    </cfRule>
  </conditionalFormatting>
  <conditionalFormatting sqref="E16">
    <cfRule type="expression" dxfId="231" priority="3">
      <formula>NOT($K$16)</formula>
    </cfRule>
  </conditionalFormatting>
  <conditionalFormatting sqref="E18">
    <cfRule type="expression" dxfId="230" priority="2">
      <formula>NOT($K$18)</formula>
    </cfRule>
  </conditionalFormatting>
  <conditionalFormatting sqref="B20:I20">
    <cfRule type="expression" dxfId="229" priority="1">
      <formula>NOT($K$21)</formula>
    </cfRule>
  </conditionalFormatting>
  <dataValidations count="4">
    <dataValidation type="whole" operator="greaterThan" allowBlank="1" showInputMessage="1" showErrorMessage="1" sqref="H9">
      <formula1>10000000</formula1>
    </dataValidation>
    <dataValidation type="date" allowBlank="1" showInputMessage="1" showErrorMessage="1" promptTitle="Ej." prompt="01/01/2020" sqref="F14">
      <formula1>7306</formula1>
      <formula2>TODAY()</formula2>
    </dataValidation>
    <dataValidation allowBlank="1" showInputMessage="1" showErrorMessage="1" promptTitle="Ej:" prompt="Razon Social: Sociedad Boliviana de Cemento SA_x000a_Nombre Comercial: SOBOCE_x000a_NOTA: Sino existe el nombre comercial se repite la razon social" sqref="J6"/>
    <dataValidation type="whole" operator="greaterThan" allowBlank="1" showInputMessage="1" showErrorMessage="1" promptTitle="Ej:" prompt="Teléfono fijo: 2830000_x000a_Celular: 70510100" sqref="F8:G9">
      <formula1>1000000</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88"/>
  <sheetViews>
    <sheetView showGridLines="0" showRowColHeaders="0" zoomScaleNormal="100" workbookViewId="0">
      <selection sqref="A1:Q1"/>
    </sheetView>
  </sheetViews>
  <sheetFormatPr baseColWidth="10" defaultColWidth="0" defaultRowHeight="15" x14ac:dyDescent="0.25"/>
  <cols>
    <col min="1" max="1" width="11.5703125" style="2" customWidth="1"/>
    <col min="2" max="2" width="5.28515625" style="2" customWidth="1"/>
    <col min="3" max="3" width="3.5703125" style="2" customWidth="1"/>
    <col min="4" max="4" width="20" style="2" customWidth="1"/>
    <col min="5" max="5" width="5.7109375" style="2" customWidth="1"/>
    <col min="6" max="6" width="13.7109375" style="2" customWidth="1"/>
    <col min="7" max="7" width="12.5703125" style="2" customWidth="1"/>
    <col min="8" max="8" width="1.28515625" style="2" customWidth="1"/>
    <col min="9" max="10" width="13.7109375" style="2" customWidth="1"/>
    <col min="11" max="11" width="3.5703125" style="2" customWidth="1"/>
    <col min="12" max="12" width="5.5703125" style="2" customWidth="1"/>
    <col min="13" max="13" width="4" style="2" customWidth="1"/>
    <col min="14" max="14" width="14.140625" style="2" customWidth="1"/>
    <col min="15" max="15" width="13.85546875" style="2" customWidth="1"/>
    <col min="16" max="17" width="13.7109375" style="2" customWidth="1"/>
    <col min="18" max="18" width="4.28515625" style="2" customWidth="1"/>
    <col min="19" max="16384" width="11.42578125" style="2" hidden="1"/>
  </cols>
  <sheetData>
    <row r="1" spans="1:23" ht="34.5" customHeight="1" x14ac:dyDescent="0.3">
      <c r="A1" s="456" t="s">
        <v>43</v>
      </c>
      <c r="B1" s="456"/>
      <c r="C1" s="456"/>
      <c r="D1" s="456"/>
      <c r="E1" s="456"/>
      <c r="F1" s="456"/>
      <c r="G1" s="456"/>
      <c r="H1" s="456"/>
      <c r="I1" s="456"/>
      <c r="J1" s="456"/>
      <c r="K1" s="456"/>
      <c r="L1" s="456"/>
      <c r="M1" s="456"/>
      <c r="N1" s="456"/>
      <c r="O1" s="456"/>
      <c r="P1" s="456"/>
      <c r="Q1" s="456"/>
      <c r="R1" s="1"/>
      <c r="S1" s="1"/>
      <c r="T1" s="1"/>
      <c r="U1" s="1"/>
      <c r="V1" s="1"/>
      <c r="W1" s="1"/>
    </row>
    <row r="2" spans="1:23" ht="15.75" x14ac:dyDescent="0.25">
      <c r="A2" s="457" t="str">
        <f>IF(S2=1," -------------------- FALTA LLENAR DATOS POR FAVOR REVISE-------------------","Datos Principales")</f>
        <v xml:space="preserve"> -------------------- FALTA LLENAR DATOS POR FAVOR REVISE-------------------</v>
      </c>
      <c r="B2" s="457"/>
      <c r="C2" s="457"/>
      <c r="D2" s="457"/>
      <c r="E2" s="457"/>
      <c r="F2" s="457"/>
      <c r="G2" s="457"/>
      <c r="H2" s="457"/>
      <c r="I2" s="457"/>
      <c r="J2" s="457"/>
      <c r="K2" s="457"/>
      <c r="L2" s="457"/>
      <c r="M2" s="457"/>
      <c r="N2" s="457"/>
      <c r="O2" s="457"/>
      <c r="P2" s="457"/>
      <c r="Q2" s="457"/>
      <c r="R2" s="1"/>
      <c r="S2" s="1">
        <f>'F5'!H2</f>
        <v>1</v>
      </c>
      <c r="T2" s="1"/>
      <c r="U2" s="1"/>
      <c r="V2" s="1"/>
      <c r="W2" s="1"/>
    </row>
    <row r="3" spans="1:23" s="4" customFormat="1" ht="12.75" x14ac:dyDescent="0.2">
      <c r="A3" s="3" t="s">
        <v>1</v>
      </c>
      <c r="B3" s="462">
        <f>'F1'!F4</f>
        <v>0</v>
      </c>
      <c r="C3" s="463"/>
      <c r="D3" s="463"/>
      <c r="E3" s="463"/>
      <c r="F3" s="463"/>
      <c r="G3" s="463"/>
      <c r="I3" s="3" t="s">
        <v>4</v>
      </c>
      <c r="J3" s="5"/>
      <c r="L3" s="45">
        <f>'F2'!F18</f>
        <v>0</v>
      </c>
    </row>
    <row r="4" spans="1:23" s="4" customFormat="1" ht="12.75" x14ac:dyDescent="0.2">
      <c r="A4" s="3" t="s">
        <v>0</v>
      </c>
      <c r="C4" s="458">
        <f>'F1'!F6</f>
        <v>0</v>
      </c>
      <c r="D4" s="459"/>
      <c r="E4" s="459"/>
      <c r="F4" s="459"/>
      <c r="G4" s="459"/>
      <c r="H4" s="6"/>
      <c r="I4" s="3" t="s">
        <v>5</v>
      </c>
      <c r="J4" s="5"/>
      <c r="L4" s="458" t="str">
        <f>IF(Psuc!G6="","",Psuc!G6)</f>
        <v/>
      </c>
      <c r="M4" s="459"/>
      <c r="N4" s="459"/>
      <c r="O4" s="459"/>
      <c r="P4" s="459"/>
      <c r="Q4" s="459"/>
      <c r="R4" s="6"/>
    </row>
    <row r="5" spans="1:23" s="4" customFormat="1" ht="12.75" x14ac:dyDescent="0.2">
      <c r="A5" s="3" t="s">
        <v>2</v>
      </c>
      <c r="D5" s="464" t="str">
        <f>'F1'!L8</f>
        <v/>
      </c>
      <c r="E5" s="465"/>
      <c r="F5" s="465"/>
      <c r="G5" s="465"/>
      <c r="H5" s="6"/>
      <c r="I5" s="3" t="s">
        <v>6</v>
      </c>
      <c r="J5" s="5"/>
      <c r="L5" s="460" t="str">
        <f>IF(Psuc!K8="","",Psuc!K8)</f>
        <v xml:space="preserve">, , </v>
      </c>
      <c r="M5" s="461"/>
      <c r="N5" s="461"/>
      <c r="O5" s="461"/>
      <c r="P5" s="461"/>
      <c r="Q5" s="461"/>
      <c r="R5" s="6"/>
    </row>
    <row r="6" spans="1:23" s="4" customFormat="1" ht="12.75" x14ac:dyDescent="0.2">
      <c r="A6" s="3" t="s">
        <v>3</v>
      </c>
      <c r="E6" s="466"/>
      <c r="F6" s="467"/>
      <c r="G6" s="467"/>
      <c r="H6" s="6"/>
      <c r="I6" s="4" t="s">
        <v>7</v>
      </c>
      <c r="K6" s="7"/>
    </row>
    <row r="7" spans="1:23" s="4" customFormat="1" ht="12.75" x14ac:dyDescent="0.2">
      <c r="A7" s="452">
        <f>'F1'!F11</f>
        <v>0</v>
      </c>
      <c r="B7" s="453"/>
      <c r="C7" s="453"/>
      <c r="D7" s="453"/>
      <c r="E7" s="453"/>
      <c r="F7" s="453"/>
      <c r="G7" s="453"/>
      <c r="H7" s="453"/>
      <c r="I7" s="453"/>
      <c r="J7" s="453"/>
      <c r="K7" s="453"/>
      <c r="L7" s="453"/>
      <c r="M7" s="453"/>
      <c r="N7" s="453"/>
      <c r="O7" s="453"/>
      <c r="P7" s="453"/>
      <c r="Q7" s="453"/>
    </row>
    <row r="8" spans="1:23" s="4" customFormat="1" ht="11.25" x14ac:dyDescent="0.2">
      <c r="A8" s="454"/>
      <c r="B8" s="455"/>
      <c r="C8" s="455"/>
      <c r="D8" s="455"/>
      <c r="E8" s="455"/>
      <c r="F8" s="455"/>
      <c r="G8" s="455"/>
      <c r="H8" s="455"/>
      <c r="I8" s="455"/>
      <c r="J8" s="455"/>
      <c r="K8" s="455"/>
      <c r="L8" s="455"/>
      <c r="M8" s="455"/>
      <c r="N8" s="455"/>
      <c r="O8" s="455"/>
      <c r="P8" s="455"/>
      <c r="Q8" s="455"/>
    </row>
    <row r="9" spans="1:23" ht="5.25" customHeight="1" x14ac:dyDescent="0.25"/>
    <row r="10" spans="1:23" ht="15.75" x14ac:dyDescent="0.25">
      <c r="A10" s="457" t="s">
        <v>10</v>
      </c>
      <c r="B10" s="457"/>
      <c r="C10" s="457"/>
      <c r="D10" s="457"/>
      <c r="E10" s="457"/>
      <c r="F10" s="457"/>
      <c r="G10" s="457"/>
      <c r="H10" s="457"/>
      <c r="I10" s="457"/>
      <c r="J10" s="457"/>
      <c r="K10" s="457"/>
      <c r="L10" s="457"/>
      <c r="M10" s="457"/>
      <c r="N10" s="457"/>
      <c r="O10" s="457"/>
      <c r="P10" s="457"/>
      <c r="Q10" s="457"/>
    </row>
    <row r="11" spans="1:23" ht="11.25" customHeight="1" x14ac:dyDescent="0.25">
      <c r="F11" s="468" t="s">
        <v>29</v>
      </c>
      <c r="G11" s="468"/>
      <c r="H11" s="468"/>
      <c r="I11" s="468"/>
      <c r="J11" s="468" t="s">
        <v>30</v>
      </c>
      <c r="K11" s="468"/>
      <c r="L11" s="468"/>
      <c r="M11" s="468"/>
      <c r="N11" s="468"/>
      <c r="O11" s="468" t="s">
        <v>31</v>
      </c>
      <c r="P11" s="468"/>
      <c r="Q11" s="468"/>
    </row>
    <row r="12" spans="1:23" s="5" customFormat="1" ht="12" x14ac:dyDescent="0.2">
      <c r="A12" s="443" t="s">
        <v>11</v>
      </c>
      <c r="B12" s="444"/>
      <c r="C12" s="444"/>
      <c r="D12" s="444"/>
      <c r="E12" s="445"/>
      <c r="F12" s="474" t="str">
        <f>IF('F3'!$X$9=2,"",IF('F3'!$X$9=1,'P1'!F10,'J1'!F6))</f>
        <v/>
      </c>
      <c r="G12" s="475"/>
      <c r="H12" s="475"/>
      <c r="I12" s="476"/>
      <c r="J12" s="474" t="str">
        <f>IF('F3'!$X$11=2,"",IF('F3'!$X$11=1,'P2'!F10,'J2'!F6))</f>
        <v/>
      </c>
      <c r="K12" s="475"/>
      <c r="L12" s="475"/>
      <c r="M12" s="475"/>
      <c r="N12" s="476"/>
      <c r="O12" s="474" t="str">
        <f>IF('F3'!$X$13=2,"",IF('F3'!$X$13=1,'P3'!F10,'J3'!F6))</f>
        <v/>
      </c>
      <c r="P12" s="475"/>
      <c r="Q12" s="476"/>
    </row>
    <row r="13" spans="1:23" s="5" customFormat="1" ht="12" x14ac:dyDescent="0.2">
      <c r="A13" s="446"/>
      <c r="B13" s="447"/>
      <c r="C13" s="447"/>
      <c r="D13" s="447"/>
      <c r="E13" s="448"/>
      <c r="F13" s="477"/>
      <c r="G13" s="478"/>
      <c r="H13" s="478"/>
      <c r="I13" s="479"/>
      <c r="J13" s="477"/>
      <c r="K13" s="478"/>
      <c r="L13" s="478"/>
      <c r="M13" s="478"/>
      <c r="N13" s="479"/>
      <c r="O13" s="477"/>
      <c r="P13" s="478"/>
      <c r="Q13" s="479"/>
    </row>
    <row r="14" spans="1:23" s="5" customFormat="1" ht="12.75" x14ac:dyDescent="0.2">
      <c r="A14" s="449" t="s">
        <v>12</v>
      </c>
      <c r="B14" s="450"/>
      <c r="C14" s="450"/>
      <c r="D14" s="450"/>
      <c r="E14" s="451"/>
      <c r="F14" s="472" t="str">
        <f>IF('F3'!$X$9=2,"",IF('F3'!$X$9=1,'P1'!F12,'J1'!F8))</f>
        <v/>
      </c>
      <c r="G14" s="473"/>
      <c r="H14" s="473"/>
      <c r="I14" s="473"/>
      <c r="J14" s="469" t="str">
        <f>IF('F3'!$X$11=2,"",IF('F3'!$X$11=1,'P2'!F12,'J2'!F8))</f>
        <v/>
      </c>
      <c r="K14" s="470"/>
      <c r="L14" s="470"/>
      <c r="M14" s="470"/>
      <c r="N14" s="471"/>
      <c r="O14" s="506" t="str">
        <f>IF('F3'!$X$13=2,"",IF('F3'!$X$13=1,'P3'!F12,'J3'!F8))</f>
        <v/>
      </c>
      <c r="P14" s="470"/>
      <c r="Q14" s="471"/>
    </row>
    <row r="15" spans="1:23" s="5" customFormat="1" ht="12.75" x14ac:dyDescent="0.2">
      <c r="A15" s="449" t="s">
        <v>13</v>
      </c>
      <c r="B15" s="450"/>
      <c r="C15" s="450"/>
      <c r="D15" s="450"/>
      <c r="E15" s="451"/>
      <c r="F15" s="473" t="str">
        <f>IF('F3'!$X$9=2,"",IF('F3'!$X$9=1,'P1'!F14,'J1'!F10))</f>
        <v/>
      </c>
      <c r="G15" s="473"/>
      <c r="H15" s="473"/>
      <c r="I15" s="473"/>
      <c r="J15" s="493" t="str">
        <f>IF('F3'!$X$11=2,"",IF('F3'!$X$11=1,'P2'!F14,'J2'!F10))</f>
        <v/>
      </c>
      <c r="K15" s="494"/>
      <c r="L15" s="494"/>
      <c r="M15" s="494"/>
      <c r="N15" s="495"/>
      <c r="O15" s="493" t="str">
        <f>IF('F3'!$X$13=2,"",IF('F3'!$X$13=1,'P3'!F14,'J3'!F10))</f>
        <v/>
      </c>
      <c r="P15" s="494"/>
      <c r="Q15" s="495"/>
    </row>
    <row r="16" spans="1:23" s="5" customFormat="1" ht="12.75" x14ac:dyDescent="0.2">
      <c r="A16" s="449" t="s">
        <v>14</v>
      </c>
      <c r="B16" s="450"/>
      <c r="C16" s="450"/>
      <c r="D16" s="450"/>
      <c r="E16" s="451"/>
      <c r="F16" s="492" t="str">
        <f>IF('F3'!$X$9=2,"",IF('F3'!$X$9=1,'P1'!F16&amp;"-"&amp;'P1'!K16,"NIT-"&amp;'J1'!F12))</f>
        <v/>
      </c>
      <c r="G16" s="492"/>
      <c r="H16" s="492"/>
      <c r="I16" s="492"/>
      <c r="J16" s="493" t="str">
        <f>IF('F3'!$X$11=2,"",IF('F3'!$X$11=1,'P2'!F16&amp;"-"&amp;'P2'!K16,"NIT-"&amp;'J2'!F12))</f>
        <v/>
      </c>
      <c r="K16" s="494"/>
      <c r="L16" s="494"/>
      <c r="M16" s="494"/>
      <c r="N16" s="495"/>
      <c r="O16" s="493" t="str">
        <f>IF('F3'!$X$13=2,"",IF('F3'!$X$13=1,'P3'!F16&amp;"-"&amp;'P3'!K16,"NIT-"&amp;'J3'!F12))</f>
        <v/>
      </c>
      <c r="P16" s="494"/>
      <c r="Q16" s="495"/>
    </row>
    <row r="17" spans="1:17" s="5" customFormat="1" ht="12.75" x14ac:dyDescent="0.2">
      <c r="A17" s="449" t="s">
        <v>15</v>
      </c>
      <c r="B17" s="450"/>
      <c r="C17" s="450"/>
      <c r="D17" s="450"/>
      <c r="E17" s="451"/>
      <c r="F17" s="473" t="str">
        <f>IF('F3'!$X$9=2,"",IF('F3'!$X$9=1,'P1'!F18,'J1'!F14))</f>
        <v/>
      </c>
      <c r="G17" s="473"/>
      <c r="H17" s="473"/>
      <c r="I17" s="473"/>
      <c r="J17" s="493" t="str">
        <f>IF('F3'!$X$11=2,"",IF('F3'!$X$11=1,'P2'!F18,'J2'!F14))</f>
        <v/>
      </c>
      <c r="K17" s="494"/>
      <c r="L17" s="494"/>
      <c r="M17" s="494"/>
      <c r="N17" s="495"/>
      <c r="O17" s="493" t="str">
        <f>IF('F3'!$X$13=2,"",IF('F3'!$X$13=1,'P3'!F18,'J3'!F14))</f>
        <v/>
      </c>
      <c r="P17" s="494"/>
      <c r="Q17" s="495"/>
    </row>
    <row r="18" spans="1:17" s="5" customFormat="1" ht="12.75" x14ac:dyDescent="0.2">
      <c r="A18" s="449" t="s">
        <v>16</v>
      </c>
      <c r="B18" s="450"/>
      <c r="C18" s="450"/>
      <c r="D18" s="450"/>
      <c r="E18" s="451"/>
      <c r="F18" s="473" t="str">
        <f>IF('F3'!$X$9=2,"",IF('F3'!$X$9=1,"",'J1'!F16))</f>
        <v/>
      </c>
      <c r="G18" s="473"/>
      <c r="H18" s="473"/>
      <c r="I18" s="473"/>
      <c r="J18" s="493" t="str">
        <f>IF('F3'!$X$11=2,"",IF('F3'!$X$11=1,"",'J2'!F16))</f>
        <v/>
      </c>
      <c r="K18" s="494"/>
      <c r="L18" s="494"/>
      <c r="M18" s="494"/>
      <c r="N18" s="495"/>
      <c r="O18" s="493" t="str">
        <f>IF('F3'!$X$13=2,"",IF('F3'!$X$13=1,"",'J3'!F16))</f>
        <v/>
      </c>
      <c r="P18" s="494"/>
      <c r="Q18" s="495"/>
    </row>
    <row r="19" spans="1:17" s="5" customFormat="1" ht="12.75" x14ac:dyDescent="0.2">
      <c r="A19" s="449" t="s">
        <v>17</v>
      </c>
      <c r="B19" s="450"/>
      <c r="C19" s="450"/>
      <c r="D19" s="450"/>
      <c r="E19" s="451"/>
      <c r="F19" s="473" t="str">
        <f>IF('F3'!$X$9=2,"",IF('F3'!$X$9=1,'P1'!F20,"Boliviana"))</f>
        <v/>
      </c>
      <c r="G19" s="473"/>
      <c r="H19" s="473"/>
      <c r="I19" s="473"/>
      <c r="J19" s="493" t="str">
        <f>IF('F3'!$X$11=2,"",IF('F3'!$X$11=1,'P2'!F20,"Boliviana"))</f>
        <v/>
      </c>
      <c r="K19" s="494"/>
      <c r="L19" s="494"/>
      <c r="M19" s="494"/>
      <c r="N19" s="495"/>
      <c r="O19" s="493" t="str">
        <f>IF('F3'!$X$13=2,"",IF('F3'!$X$13=1,'P3'!F20,"Boliviana"))</f>
        <v/>
      </c>
      <c r="P19" s="494"/>
      <c r="Q19" s="495"/>
    </row>
    <row r="20" spans="1:17" s="5" customFormat="1" ht="12.75" x14ac:dyDescent="0.2">
      <c r="A20" s="449" t="s">
        <v>18</v>
      </c>
      <c r="B20" s="450"/>
      <c r="C20" s="450"/>
      <c r="D20" s="450"/>
      <c r="E20" s="451"/>
      <c r="F20" s="496" t="str">
        <f>IF('F3'!$X$9=2,"",IF('F3'!$X$9=1,'P1'!P22,""))</f>
        <v/>
      </c>
      <c r="G20" s="496"/>
      <c r="H20" s="496"/>
      <c r="I20" s="496"/>
      <c r="J20" s="493" t="str">
        <f>IF('F3'!$X$11=2,"",IF('F3'!$X$11=1,'P2'!P22,""))</f>
        <v/>
      </c>
      <c r="K20" s="494"/>
      <c r="L20" s="494"/>
      <c r="M20" s="494"/>
      <c r="N20" s="495"/>
      <c r="O20" s="493" t="str">
        <f>IF('F3'!$X$13=2,"",IF('F3'!$X$13=1,'P3'!P22,""))</f>
        <v/>
      </c>
      <c r="P20" s="494"/>
      <c r="Q20" s="495"/>
    </row>
    <row r="21" spans="1:17" s="5" customFormat="1" ht="12.75" x14ac:dyDescent="0.2">
      <c r="A21" s="449" t="s">
        <v>19</v>
      </c>
      <c r="B21" s="450"/>
      <c r="C21" s="450"/>
      <c r="D21" s="450"/>
      <c r="E21" s="451"/>
      <c r="F21" s="496" t="str">
        <f>IF('F3'!$X$9=2,"",IF('F3'!$X$9=1,'P1'!P31,'J1'!F27))</f>
        <v/>
      </c>
      <c r="G21" s="496"/>
      <c r="H21" s="496"/>
      <c r="I21" s="496"/>
      <c r="J21" s="493" t="str">
        <f>IF('F3'!$X$11=2,"",IF('F3'!$X$11=1,'P2'!P31,'J2'!F27))</f>
        <v/>
      </c>
      <c r="K21" s="494"/>
      <c r="L21" s="494"/>
      <c r="M21" s="494"/>
      <c r="N21" s="495"/>
      <c r="O21" s="493" t="str">
        <f>IF('F3'!$X$13=2,"",IF('F3'!$X$13=1,'P3'!P31,'J3'!F27))</f>
        <v/>
      </c>
      <c r="P21" s="494"/>
      <c r="Q21" s="495"/>
    </row>
    <row r="22" spans="1:17" s="5" customFormat="1" ht="12" x14ac:dyDescent="0.2">
      <c r="A22" s="443" t="s">
        <v>20</v>
      </c>
      <c r="B22" s="444"/>
      <c r="C22" s="444"/>
      <c r="D22" s="444"/>
      <c r="E22" s="445"/>
      <c r="F22" s="507" t="str">
        <f>IF('F3'!$X$9=2,"",IF('F3'!$X$9=1,'P1'!Q34,'J1'!P29))</f>
        <v/>
      </c>
      <c r="G22" s="508"/>
      <c r="H22" s="508"/>
      <c r="I22" s="509"/>
      <c r="J22" s="474" t="str">
        <f>IF('F3'!$X$11=2,"",IF('F3'!$X$11=1,'P2'!Q34,'J2'!P29))</f>
        <v/>
      </c>
      <c r="K22" s="475"/>
      <c r="L22" s="475"/>
      <c r="M22" s="475"/>
      <c r="N22" s="476"/>
      <c r="O22" s="474" t="str">
        <f>IF('F3'!$X$13=2,"",IF('F3'!$X$13=1,'P3'!Q34,'J3'!P29))</f>
        <v/>
      </c>
      <c r="P22" s="475"/>
      <c r="Q22" s="476"/>
    </row>
    <row r="23" spans="1:17" s="5" customFormat="1" ht="12" x14ac:dyDescent="0.2">
      <c r="A23" s="446"/>
      <c r="B23" s="447"/>
      <c r="C23" s="447"/>
      <c r="D23" s="447"/>
      <c r="E23" s="448"/>
      <c r="F23" s="510"/>
      <c r="G23" s="511"/>
      <c r="H23" s="511"/>
      <c r="I23" s="512"/>
      <c r="J23" s="477"/>
      <c r="K23" s="478"/>
      <c r="L23" s="478"/>
      <c r="M23" s="478"/>
      <c r="N23" s="479"/>
      <c r="O23" s="477"/>
      <c r="P23" s="478"/>
      <c r="Q23" s="479"/>
    </row>
    <row r="24" spans="1:17" s="5" customFormat="1" ht="12.75" x14ac:dyDescent="0.2">
      <c r="A24" s="449" t="s">
        <v>21</v>
      </c>
      <c r="B24" s="450"/>
      <c r="C24" s="450"/>
      <c r="D24" s="450"/>
      <c r="E24" s="451"/>
      <c r="F24" s="513" t="str">
        <f>IF('F3'!$X$9=2,"",IF('F3'!$X$9=1,'P1'!F38,'J1'!F33))</f>
        <v/>
      </c>
      <c r="G24" s="514"/>
      <c r="H24" s="514"/>
      <c r="I24" s="515"/>
      <c r="J24" s="493" t="str">
        <f>IF('F3'!$X$11=2,"",IF('F3'!$X$11=1,'P2'!F38,'J2'!F33))</f>
        <v/>
      </c>
      <c r="K24" s="494"/>
      <c r="L24" s="494"/>
      <c r="M24" s="494"/>
      <c r="N24" s="495"/>
      <c r="O24" s="493" t="str">
        <f>IF('F3'!$X$13=2,"",IF('F3'!$X$13=1,'P3'!F38,'J3'!F33))</f>
        <v/>
      </c>
      <c r="P24" s="494"/>
      <c r="Q24" s="495"/>
    </row>
    <row r="25" spans="1:17" s="5" customFormat="1" ht="13.5" x14ac:dyDescent="0.2">
      <c r="A25" s="449" t="s">
        <v>22</v>
      </c>
      <c r="B25" s="450"/>
      <c r="C25" s="450"/>
      <c r="D25" s="450"/>
      <c r="E25" s="451"/>
      <c r="F25" s="121" t="str">
        <f>IF('F3'!$X$9=2,"",IF('F3'!$X$9=1,'P1'!P4,'J1'!O35))</f>
        <v/>
      </c>
      <c r="G25" s="517" t="str">
        <f>IF('F3'!$X$9=2,"",IF('F3'!$X$9=1,'P1'!Q4,'J1'!P35))</f>
        <v/>
      </c>
      <c r="H25" s="517"/>
      <c r="I25" s="122" t="str">
        <f>IF('F3'!$X$9=2,"",IF('F3'!$X$9=1,'P1'!R4,'J1'!Q35))</f>
        <v/>
      </c>
      <c r="J25" s="46" t="str">
        <f>IF('F3'!$X$11=2,"",IF('F3'!$X$11=1,'P2'!P4,'J2'!O35))</f>
        <v/>
      </c>
      <c r="K25" s="530" t="str">
        <f>IF('F3'!$X$11=2,"",IF('F3'!$X$11=1,'P2'!Q4,'J2'!P35))</f>
        <v/>
      </c>
      <c r="L25" s="530"/>
      <c r="M25" s="530"/>
      <c r="N25" s="48" t="str">
        <f>IF('F3'!$X$11=2,"",IF('F3'!$X$11=1,'P2'!R4,'J2'!Q35))</f>
        <v/>
      </c>
      <c r="O25" s="46" t="str">
        <f>IF('F3'!$X$13=2,"",IF('F3'!$X$13=1,'P3'!P4,'J3'!O35))</f>
        <v/>
      </c>
      <c r="P25" s="47" t="str">
        <f>IF('F3'!$X$13=2,"",IF('F3'!$X$13=1,'P3'!Q4,'J3'!P35))</f>
        <v/>
      </c>
      <c r="Q25" s="48" t="str">
        <f>IF('F3'!$X$13=2,"",IF('F3'!$X$13=1,'P3'!R4,'J3'!Q35))</f>
        <v/>
      </c>
    </row>
    <row r="26" spans="1:17" s="5" customFormat="1" ht="12.75" x14ac:dyDescent="0.2">
      <c r="A26" s="449" t="s">
        <v>23</v>
      </c>
      <c r="B26" s="450"/>
      <c r="C26" s="450"/>
      <c r="D26" s="450"/>
      <c r="E26" s="451"/>
      <c r="F26" s="497" t="str">
        <f>IF('F3'!$X$9=2,"",IF('F3'!$X$9=1,'P1'!F40,'J1'!F39))</f>
        <v/>
      </c>
      <c r="G26" s="498"/>
      <c r="H26" s="498"/>
      <c r="I26" s="499"/>
      <c r="J26" s="493" t="str">
        <f>IF('F3'!$X$11=2,"",IF('F3'!$X$11=1,'P2'!F40,'J2'!F39))</f>
        <v/>
      </c>
      <c r="K26" s="494"/>
      <c r="L26" s="494"/>
      <c r="M26" s="494"/>
      <c r="N26" s="495"/>
      <c r="O26" s="493" t="str">
        <f>IF('F3'!$X$13=2,"",IF('F3'!$X$13=1,'P3'!F40,'J3'!F39))</f>
        <v/>
      </c>
      <c r="P26" s="494"/>
      <c r="Q26" s="495"/>
    </row>
    <row r="27" spans="1:17" s="5" customFormat="1" ht="26.25" customHeight="1" x14ac:dyDescent="0.2">
      <c r="A27" s="480" t="s">
        <v>35</v>
      </c>
      <c r="B27" s="481"/>
      <c r="C27" s="481"/>
      <c r="D27" s="481"/>
      <c r="E27" s="482"/>
      <c r="F27" s="500" t="str">
        <f>IF('F3'!$X$9=2,"",IF('F3'!$X$9=1,'P1'!P42,'J1'!F41))</f>
        <v/>
      </c>
      <c r="G27" s="501"/>
      <c r="H27" s="501"/>
      <c r="I27" s="502"/>
      <c r="J27" s="503" t="str">
        <f>IF('F3'!$X$11=2,"",IF('F3'!$X$11=1,'P2'!P42,'J2'!P41))</f>
        <v/>
      </c>
      <c r="K27" s="504"/>
      <c r="L27" s="504"/>
      <c r="M27" s="504"/>
      <c r="N27" s="505"/>
      <c r="O27" s="503" t="str">
        <f>IF('F3'!$X$13=2,"",IF('F3'!$X$13=1,'P3'!P42,'J3'!P41))</f>
        <v/>
      </c>
      <c r="P27" s="504"/>
      <c r="Q27" s="505"/>
    </row>
    <row r="28" spans="1:17" s="5" customFormat="1" ht="12.75" x14ac:dyDescent="0.2">
      <c r="A28" s="449" t="s">
        <v>34</v>
      </c>
      <c r="B28" s="450"/>
      <c r="C28" s="450"/>
      <c r="D28" s="450"/>
      <c r="E28" s="451"/>
      <c r="F28" s="516" t="str">
        <f>IF('F3'!$X$9=2,"",IF('F3'!$X$9=1,'P1'!F8,'J1'!F4))</f>
        <v/>
      </c>
      <c r="G28" s="514"/>
      <c r="H28" s="514"/>
      <c r="I28" s="515"/>
      <c r="J28" s="531" t="str">
        <f>IF('F3'!$X$11=2,"",IF('F3'!$X$11=1,'P2'!F8,'J2'!F4))</f>
        <v/>
      </c>
      <c r="K28" s="532"/>
      <c r="L28" s="532"/>
      <c r="M28" s="532"/>
      <c r="N28" s="533"/>
      <c r="O28" s="531" t="str">
        <f>IF('F3'!$X$13=2,"",IF('F3'!$X$13=1,'P3'!F8,'J3'!F4))</f>
        <v/>
      </c>
      <c r="P28" s="532"/>
      <c r="Q28" s="533"/>
    </row>
    <row r="29" spans="1:17" s="5" customFormat="1" ht="12" customHeight="1" x14ac:dyDescent="0.2">
      <c r="A29" s="483" t="s">
        <v>37</v>
      </c>
      <c r="B29" s="484"/>
      <c r="C29" s="484"/>
      <c r="D29" s="484"/>
      <c r="E29" s="485"/>
      <c r="F29" s="518" t="str">
        <f>IF('F3'!$X$9=2,"",IF('F3'!$X$9=1,'P1'!P52,'J1'!O51))</f>
        <v/>
      </c>
      <c r="G29" s="519"/>
      <c r="H29" s="519"/>
      <c r="I29" s="519"/>
      <c r="J29" s="524" t="str">
        <f>IF('F3'!$X$11=2,"",IF('F3'!$X$11=1,'P2'!P52,'J2'!O51))</f>
        <v/>
      </c>
      <c r="K29" s="525"/>
      <c r="L29" s="525"/>
      <c r="M29" s="525"/>
      <c r="N29" s="526"/>
      <c r="O29" s="524" t="str">
        <f>IF('F3'!$X$13=2,"",IF('F3'!$X$13=1,'P3'!P52,'J3'!O51))</f>
        <v/>
      </c>
      <c r="P29" s="525"/>
      <c r="Q29" s="526"/>
    </row>
    <row r="30" spans="1:17" s="5" customFormat="1" ht="12" x14ac:dyDescent="0.2">
      <c r="A30" s="486"/>
      <c r="B30" s="487"/>
      <c r="C30" s="487"/>
      <c r="D30" s="487"/>
      <c r="E30" s="488"/>
      <c r="F30" s="520" t="str">
        <f>IF('F3'!$X$9=2,"",IF('F3'!$X$9=1,'P1'!P53,'J1'!O52))</f>
        <v/>
      </c>
      <c r="G30" s="521"/>
      <c r="H30" s="521"/>
      <c r="I30" s="521"/>
      <c r="J30" s="527" t="str">
        <f>IF('F3'!$X$11=2,"",IF('F3'!$X$11=1,'P2'!P53,'J2'!O52))</f>
        <v/>
      </c>
      <c r="K30" s="528"/>
      <c r="L30" s="528"/>
      <c r="M30" s="528"/>
      <c r="N30" s="529"/>
      <c r="O30" s="552" t="str">
        <f>IF('F3'!$X$13=2,"",IF('F3'!$X$13=1,'P3'!P53,'J3'!O52))</f>
        <v/>
      </c>
      <c r="P30" s="553"/>
      <c r="Q30" s="554"/>
    </row>
    <row r="31" spans="1:17" s="5" customFormat="1" ht="12" x14ac:dyDescent="0.2">
      <c r="A31" s="486"/>
      <c r="B31" s="487"/>
      <c r="C31" s="487"/>
      <c r="D31" s="487"/>
      <c r="E31" s="488"/>
      <c r="F31" s="520" t="str">
        <f>IF('F3'!$X$9=2,"",IF('F3'!$X$9=1,'P1'!P54,'J1'!O53))</f>
        <v/>
      </c>
      <c r="G31" s="521"/>
      <c r="H31" s="521"/>
      <c r="I31" s="521"/>
      <c r="J31" s="527" t="str">
        <f>IF('F3'!$X$11=2,"",IF('F3'!$X$11=1,'P2'!P54,'J2'!O53))</f>
        <v/>
      </c>
      <c r="K31" s="528"/>
      <c r="L31" s="528"/>
      <c r="M31" s="528"/>
      <c r="N31" s="529"/>
      <c r="O31" s="552" t="str">
        <f>IF('F3'!$X$13=2,"",IF('F3'!$X$13=1,'P3'!P54,'J3'!O53))</f>
        <v/>
      </c>
      <c r="P31" s="553"/>
      <c r="Q31" s="554"/>
    </row>
    <row r="32" spans="1:17" s="5" customFormat="1" ht="12" x14ac:dyDescent="0.2">
      <c r="A32" s="489"/>
      <c r="B32" s="490"/>
      <c r="C32" s="490"/>
      <c r="D32" s="490"/>
      <c r="E32" s="491"/>
      <c r="F32" s="522" t="str">
        <f>IF('F3'!$X$9=2,"",IF('F3'!$X$9=1,'P1'!P55,'J1'!O54))</f>
        <v/>
      </c>
      <c r="G32" s="523"/>
      <c r="H32" s="523"/>
      <c r="I32" s="523"/>
      <c r="J32" s="549" t="str">
        <f>IF('F3'!$X$11=2,"",IF('F3'!$X$11=1,'P2'!P55,'J2'!O54))</f>
        <v/>
      </c>
      <c r="K32" s="550"/>
      <c r="L32" s="550"/>
      <c r="M32" s="550"/>
      <c r="N32" s="551"/>
      <c r="O32" s="555" t="str">
        <f>IF('F3'!$X$13=2,"",IF('F3'!$X$13=1,'P3'!P55,'J3'!O54))</f>
        <v/>
      </c>
      <c r="P32" s="556"/>
      <c r="Q32" s="557"/>
    </row>
    <row r="33" spans="1:17" s="5" customFormat="1" ht="12.75" x14ac:dyDescent="0.2">
      <c r="A33" s="449" t="s">
        <v>36</v>
      </c>
      <c r="B33" s="450"/>
      <c r="C33" s="450"/>
      <c r="D33" s="450"/>
      <c r="E33" s="451"/>
      <c r="F33" s="431" t="str">
        <f>IF('F3'!$X$9=2,"",IF('F3'!$X$9=1,'P1'!F57,""))</f>
        <v/>
      </c>
      <c r="G33" s="432" t="s">
        <v>8</v>
      </c>
      <c r="H33" s="432"/>
      <c r="I33" s="433"/>
      <c r="J33" s="434" t="str">
        <f>IF('F3'!$X$11=2,"",IF('F3'!$X$11=1,'P2'!F57,""))</f>
        <v/>
      </c>
      <c r="K33" s="435"/>
      <c r="L33" s="435"/>
      <c r="M33" s="435"/>
      <c r="N33" s="436"/>
      <c r="O33" s="434" t="str">
        <f>IF('F3'!$X$13=2,"",IF('F3'!$X$13=1,'P3'!F57,""))</f>
        <v/>
      </c>
      <c r="P33" s="435"/>
      <c r="Q33" s="436"/>
    </row>
    <row r="34" spans="1:17" s="5" customFormat="1" ht="12.75" x14ac:dyDescent="0.2">
      <c r="A34" s="449" t="s">
        <v>24</v>
      </c>
      <c r="B34" s="450"/>
      <c r="C34" s="450"/>
      <c r="D34" s="450"/>
      <c r="E34" s="451"/>
      <c r="F34" s="543" t="str">
        <f>IF('F3'!$X$9=2,"",IF('F3'!$X$9=1,'P1'!P59,""))</f>
        <v/>
      </c>
      <c r="G34" s="544"/>
      <c r="H34" s="544"/>
      <c r="I34" s="545"/>
      <c r="J34" s="546" t="str">
        <f>IF('F3'!$X$11=2,"",IF('F3'!$X$11=1,'P2'!P59,""))</f>
        <v/>
      </c>
      <c r="K34" s="547"/>
      <c r="L34" s="547"/>
      <c r="M34" s="547"/>
      <c r="N34" s="548"/>
      <c r="O34" s="546" t="str">
        <f>IF('F3'!$X$13=2,"",IF('F3'!$X$13=1,'P3'!P59,""))</f>
        <v/>
      </c>
      <c r="P34" s="547"/>
      <c r="Q34" s="548"/>
    </row>
    <row r="35" spans="1:17" s="5" customFormat="1" ht="12.75" x14ac:dyDescent="0.2">
      <c r="A35" s="449" t="s">
        <v>25</v>
      </c>
      <c r="B35" s="450"/>
      <c r="C35" s="450"/>
      <c r="D35" s="450"/>
      <c r="E35" s="451"/>
      <c r="F35" s="513" t="str">
        <f>IF('F3'!$X$9=2,"",IF('F3'!$X$9=1,'P1'!F61,""))</f>
        <v/>
      </c>
      <c r="G35" s="514"/>
      <c r="H35" s="514"/>
      <c r="I35" s="515"/>
      <c r="J35" s="493" t="str">
        <f>IF('F3'!$X$11=2,"",IF('F3'!$X$11=1,'P2'!F61,""))</f>
        <v/>
      </c>
      <c r="K35" s="494"/>
      <c r="L35" s="494"/>
      <c r="M35" s="494"/>
      <c r="N35" s="495"/>
      <c r="O35" s="493" t="str">
        <f>IF('F3'!$X$13=2,"",IF('F3'!$X$13=1,'P3'!F61,""))</f>
        <v/>
      </c>
      <c r="P35" s="494"/>
      <c r="Q35" s="495"/>
    </row>
    <row r="36" spans="1:17" s="5" customFormat="1" ht="12.75" x14ac:dyDescent="0.2">
      <c r="A36" s="449" t="s">
        <v>26</v>
      </c>
      <c r="B36" s="450"/>
      <c r="C36" s="450"/>
      <c r="D36" s="450"/>
      <c r="E36" s="451"/>
      <c r="F36" s="534" t="str">
        <f>IF('F3'!$X$9=2,"",IF('F3'!$X$9=1,'P1'!F63,""))</f>
        <v/>
      </c>
      <c r="G36" s="535"/>
      <c r="H36" s="535"/>
      <c r="I36" s="536"/>
      <c r="J36" s="537" t="str">
        <f>IF('F3'!$X$11=2,"",IF('F3'!$X$11=1,'P2'!F63,""))</f>
        <v/>
      </c>
      <c r="K36" s="538"/>
      <c r="L36" s="538"/>
      <c r="M36" s="538"/>
      <c r="N36" s="539"/>
      <c r="O36" s="540" t="str">
        <f>IF('F3'!$X$13=2,"",IF('F3'!$X$13=1,'P3'!F63,""))</f>
        <v/>
      </c>
      <c r="P36" s="541"/>
      <c r="Q36" s="542"/>
    </row>
    <row r="37" spans="1:17" s="5" customFormat="1" ht="12.75" x14ac:dyDescent="0.2">
      <c r="A37" s="449" t="s">
        <v>27</v>
      </c>
      <c r="B37" s="450"/>
      <c r="C37" s="450"/>
      <c r="D37" s="450"/>
      <c r="E37" s="451"/>
      <c r="F37" s="513" t="str">
        <f>IF('F3'!$X$9=2,"",IF('F3'!$X$9=1,'P1'!F110,""))</f>
        <v/>
      </c>
      <c r="G37" s="514"/>
      <c r="H37" s="514"/>
      <c r="I37" s="515"/>
      <c r="J37" s="493" t="str">
        <f>IF('F3'!$X$11=2,"",IF('F3'!$X$11=1,'P2'!F110,""))</f>
        <v/>
      </c>
      <c r="K37" s="494"/>
      <c r="L37" s="494"/>
      <c r="M37" s="494"/>
      <c r="N37" s="495"/>
      <c r="O37" s="493" t="str">
        <f>IF('F3'!$X$13=2,"",IF('F3'!$X$13=1,'P3'!F110,""))</f>
        <v/>
      </c>
      <c r="P37" s="494"/>
      <c r="Q37" s="495"/>
    </row>
    <row r="38" spans="1:17" s="5" customFormat="1" ht="12" x14ac:dyDescent="0.2">
      <c r="A38" s="483" t="s">
        <v>38</v>
      </c>
      <c r="B38" s="484"/>
      <c r="C38" s="484"/>
      <c r="D38" s="484"/>
      <c r="E38" s="485"/>
      <c r="F38" s="572" t="str">
        <f>IF('F3'!$X$9=2,"",IF('F3'!$X$9=1,'P1'!F73,'J1'!F56))</f>
        <v/>
      </c>
      <c r="G38" s="573"/>
      <c r="H38" s="573"/>
      <c r="I38" s="574"/>
      <c r="J38" s="575" t="str">
        <f>IF('F3'!$X$11=2,"",IF('F3'!$X$11=1,'P2'!F73,'J2'!F56))</f>
        <v/>
      </c>
      <c r="K38" s="576"/>
      <c r="L38" s="576"/>
      <c r="M38" s="576"/>
      <c r="N38" s="577"/>
      <c r="O38" s="575" t="str">
        <f>IF('F3'!$X$13=2,"",IF('F3'!$X$13=1,'P3'!F73,'J3'!F56))</f>
        <v/>
      </c>
      <c r="P38" s="576"/>
      <c r="Q38" s="577"/>
    </row>
    <row r="39" spans="1:17" s="5" customFormat="1" ht="12" x14ac:dyDescent="0.2">
      <c r="A39" s="489"/>
      <c r="B39" s="490"/>
      <c r="C39" s="490"/>
      <c r="D39" s="490"/>
      <c r="E39" s="491"/>
      <c r="F39" s="522" t="str">
        <f>IF('F3'!$X$9=2,"",IF('F3'!$X$9=1,'P1'!Q74,'J1'!P57))</f>
        <v/>
      </c>
      <c r="G39" s="523"/>
      <c r="H39" s="523"/>
      <c r="I39" s="558"/>
      <c r="J39" s="559" t="str">
        <f>IF('F3'!$X$11=2,"",IF('F3'!$X$11=1,'P2'!Q74,'J2'!P57))</f>
        <v/>
      </c>
      <c r="K39" s="560"/>
      <c r="L39" s="560"/>
      <c r="M39" s="560"/>
      <c r="N39" s="561"/>
      <c r="O39" s="559" t="str">
        <f>IF('F3'!$X$13=2,"",IF('F3'!$X$13=1,'P3'!Q74,'J3'!P57))</f>
        <v/>
      </c>
      <c r="P39" s="560"/>
      <c r="Q39" s="561"/>
    </row>
    <row r="40" spans="1:17" s="5" customFormat="1" ht="12.75" x14ac:dyDescent="0.2">
      <c r="A40" s="449" t="s">
        <v>28</v>
      </c>
      <c r="B40" s="450"/>
      <c r="C40" s="450"/>
      <c r="D40" s="450"/>
      <c r="E40" s="451"/>
      <c r="F40" s="431" t="str">
        <f>IF('F3'!$X$9=2,"",IF('F3'!$X$9=1,'P1'!F76,"SI"))</f>
        <v/>
      </c>
      <c r="G40" s="432" t="s">
        <v>8</v>
      </c>
      <c r="H40" s="432"/>
      <c r="I40" s="433"/>
      <c r="J40" s="434" t="str">
        <f>IF('F3'!$X$11=2,"",IF('F3'!$X$11=1,'P2'!F76,"SI"))</f>
        <v/>
      </c>
      <c r="K40" s="435"/>
      <c r="L40" s="435"/>
      <c r="M40" s="435"/>
      <c r="N40" s="436"/>
      <c r="O40" s="434" t="str">
        <f>IF('F3'!$X$13=2,"",IF('F3'!$X$13=1,'P3'!F76,"SI"))</f>
        <v/>
      </c>
      <c r="P40" s="435"/>
      <c r="Q40" s="436"/>
    </row>
    <row r="41" spans="1:17" s="5" customFormat="1" ht="27.75" customHeight="1" x14ac:dyDescent="0.2">
      <c r="A41" s="578" t="s">
        <v>39</v>
      </c>
      <c r="B41" s="579"/>
      <c r="C41" s="579"/>
      <c r="D41" s="579"/>
      <c r="E41" s="580"/>
      <c r="F41" s="543" t="str">
        <f>IF('F3'!$X$9=2,"",IF('F3'!$X$9=1,'P1'!P78,""))</f>
        <v/>
      </c>
      <c r="G41" s="544"/>
      <c r="H41" s="544"/>
      <c r="I41" s="545"/>
      <c r="J41" s="563" t="str">
        <f>IF('F3'!$X$11=2,"",IF('F3'!$X$11=1,'P2'!P78,""))</f>
        <v/>
      </c>
      <c r="K41" s="564"/>
      <c r="L41" s="564"/>
      <c r="M41" s="564"/>
      <c r="N41" s="565"/>
      <c r="O41" s="563" t="str">
        <f>IF('F3'!$X$13=2,"",IF('F3'!$X$13=1,'P3'!P78,""))</f>
        <v/>
      </c>
      <c r="P41" s="564"/>
      <c r="Q41" s="565"/>
    </row>
    <row r="42" spans="1:17" s="5" customFormat="1" ht="80.25" customHeight="1" x14ac:dyDescent="0.2">
      <c r="A42" s="581" t="s">
        <v>40</v>
      </c>
      <c r="B42" s="582"/>
      <c r="C42" s="582"/>
      <c r="D42" s="582"/>
      <c r="E42" s="583"/>
      <c r="F42" s="566" t="str">
        <f>IF('F3'!$X$9=2,"",IF('F3'!$X$9=1,'P1'!R81,'J1'!Q60))</f>
        <v/>
      </c>
      <c r="G42" s="567" t="s">
        <v>8</v>
      </c>
      <c r="H42" s="567"/>
      <c r="I42" s="568"/>
      <c r="J42" s="569" t="str">
        <f>IF('F3'!$X$11=2,"",IF('F3'!$X$11=1,'P2'!R81,'J2'!Q60))</f>
        <v/>
      </c>
      <c r="K42" s="570"/>
      <c r="L42" s="570"/>
      <c r="M42" s="570"/>
      <c r="N42" s="571"/>
      <c r="O42" s="569" t="str">
        <f>IF('F3'!$X$13=2,"",IF('F3'!$X$13=1,'P3'!R81,'J3'!Q60))</f>
        <v/>
      </c>
      <c r="P42" s="570"/>
      <c r="Q42" s="571"/>
    </row>
    <row r="43" spans="1:17" s="12" customFormat="1" ht="11.25" x14ac:dyDescent="0.2">
      <c r="A43" s="8"/>
      <c r="B43" s="9"/>
      <c r="C43" s="9"/>
      <c r="D43" s="9"/>
      <c r="E43" s="9"/>
      <c r="F43" s="10"/>
      <c r="G43" s="10"/>
      <c r="H43" s="10"/>
      <c r="I43" s="10"/>
      <c r="J43" s="11"/>
      <c r="K43" s="11"/>
      <c r="L43" s="11"/>
      <c r="M43" s="11"/>
      <c r="N43" s="11"/>
      <c r="O43" s="562" t="s">
        <v>42</v>
      </c>
      <c r="P43" s="562"/>
      <c r="Q43" s="562"/>
    </row>
    <row r="44" spans="1:17" s="5" customFormat="1" ht="15.75" x14ac:dyDescent="0.2">
      <c r="A44" s="399" t="s">
        <v>10</v>
      </c>
      <c r="B44" s="399"/>
      <c r="C44" s="399"/>
      <c r="D44" s="399"/>
      <c r="E44" s="399"/>
      <c r="F44" s="399"/>
      <c r="G44" s="399"/>
      <c r="H44" s="399"/>
      <c r="I44" s="399"/>
      <c r="J44" s="399"/>
      <c r="K44" s="399"/>
      <c r="L44" s="399"/>
      <c r="M44" s="399"/>
      <c r="N44" s="399"/>
      <c r="O44" s="399"/>
      <c r="P44" s="399"/>
      <c r="Q44" s="399"/>
    </row>
    <row r="45" spans="1:17" ht="12" customHeight="1" x14ac:dyDescent="0.25">
      <c r="A45" s="13"/>
      <c r="F45" s="407" t="s">
        <v>29</v>
      </c>
      <c r="G45" s="407"/>
      <c r="H45" s="407"/>
      <c r="I45" s="407"/>
      <c r="J45" s="407" t="s">
        <v>30</v>
      </c>
      <c r="K45" s="407"/>
      <c r="L45" s="407"/>
      <c r="M45" s="407"/>
      <c r="N45" s="407"/>
      <c r="O45" s="407" t="s">
        <v>31</v>
      </c>
      <c r="P45" s="407"/>
      <c r="Q45" s="407"/>
    </row>
    <row r="46" spans="1:17" ht="24.95" customHeight="1" x14ac:dyDescent="0.25">
      <c r="A46" s="437" t="s">
        <v>44</v>
      </c>
      <c r="B46" s="438"/>
      <c r="C46" s="438"/>
      <c r="D46" s="438"/>
      <c r="E46" s="439"/>
      <c r="F46" s="431" t="str">
        <f>IF('F3'!$X$9=2,"",IF('F3'!$X$9=1,'P1'!F97,""))</f>
        <v/>
      </c>
      <c r="G46" s="432"/>
      <c r="H46" s="432"/>
      <c r="I46" s="433"/>
      <c r="J46" s="434" t="str">
        <f>IF('F3'!$X$11=2,"",IF('F3'!$X$11=1,'P2'!F97,""))</f>
        <v/>
      </c>
      <c r="K46" s="435"/>
      <c r="L46" s="435"/>
      <c r="M46" s="435"/>
      <c r="N46" s="436"/>
      <c r="O46" s="434" t="str">
        <f>IF('F3'!$X$13=2,"",IF('F3'!$X$13=1,'P3'!F97,""))</f>
        <v/>
      </c>
      <c r="P46" s="435"/>
      <c r="Q46" s="436"/>
    </row>
    <row r="47" spans="1:17" s="68" customFormat="1" ht="36.950000000000003" customHeight="1" x14ac:dyDescent="0.25">
      <c r="A47" s="440" t="s">
        <v>45</v>
      </c>
      <c r="B47" s="441"/>
      <c r="C47" s="441"/>
      <c r="D47" s="441"/>
      <c r="E47" s="442"/>
      <c r="F47" s="431" t="str">
        <f>IF('F3'!$X$9=2,"",IF('F3'!$X$9=1,'P1'!F101,""))</f>
        <v/>
      </c>
      <c r="G47" s="432"/>
      <c r="H47" s="432"/>
      <c r="I47" s="433"/>
      <c r="J47" s="434" t="str">
        <f>IF('F3'!$X$11=2,"",IF('F3'!$X$11=1,'P2'!F101,""))</f>
        <v/>
      </c>
      <c r="K47" s="435"/>
      <c r="L47" s="435"/>
      <c r="M47" s="435"/>
      <c r="N47" s="436"/>
      <c r="O47" s="434" t="str">
        <f>IF('F3'!$X$13=2,"",IF('F3'!$X$13=1,'P3'!F101,""))</f>
        <v/>
      </c>
      <c r="P47" s="435"/>
      <c r="Q47" s="436"/>
    </row>
    <row r="48" spans="1:17" ht="12" customHeight="1" x14ac:dyDescent="0.25">
      <c r="A48" s="422" t="s">
        <v>46</v>
      </c>
      <c r="B48" s="423"/>
      <c r="C48" s="423"/>
      <c r="D48" s="423"/>
      <c r="E48" s="424"/>
      <c r="F48" s="428" t="str">
        <f>IF('F3'!$X$9=2,"",IF('F3'!$X$9=1,'P1'!P104,""))</f>
        <v/>
      </c>
      <c r="G48" s="429"/>
      <c r="H48" s="429"/>
      <c r="I48" s="430"/>
      <c r="J48" s="414" t="str">
        <f>IF('F3'!$X$11=2,"",IF('F3'!$X$11=1,'P2'!P104,""))</f>
        <v/>
      </c>
      <c r="K48" s="415"/>
      <c r="L48" s="415"/>
      <c r="M48" s="415"/>
      <c r="N48" s="416"/>
      <c r="O48" s="414" t="str">
        <f>IF('F3'!$X$13=2,"",IF('F3'!$X$13=1,'P3'!P104,""))</f>
        <v/>
      </c>
      <c r="P48" s="415"/>
      <c r="Q48" s="416"/>
    </row>
    <row r="49" spans="1:17" ht="12" customHeight="1" x14ac:dyDescent="0.25">
      <c r="A49" s="422" t="s">
        <v>47</v>
      </c>
      <c r="B49" s="423"/>
      <c r="C49" s="423"/>
      <c r="D49" s="423"/>
      <c r="E49" s="424"/>
      <c r="F49" s="428" t="str">
        <f>IF('F3'!$X$9=2,"",IF('F3'!$X$9=1,'P1'!P106,""))</f>
        <v/>
      </c>
      <c r="G49" s="429"/>
      <c r="H49" s="429"/>
      <c r="I49" s="430"/>
      <c r="J49" s="414" t="str">
        <f>IF('F3'!$X$11=2,"",IF('F3'!$X$11=1,'P2'!P106,""))</f>
        <v/>
      </c>
      <c r="K49" s="415"/>
      <c r="L49" s="415"/>
      <c r="M49" s="415"/>
      <c r="N49" s="416"/>
      <c r="O49" s="414" t="str">
        <f>IF('F3'!$X$13=2,"",IF('F3'!$X$13=1,'P3'!P106,""))</f>
        <v/>
      </c>
      <c r="P49" s="415"/>
      <c r="Q49" s="416"/>
    </row>
    <row r="50" spans="1:17" ht="12" customHeight="1" x14ac:dyDescent="0.25">
      <c r="A50" s="422" t="s">
        <v>48</v>
      </c>
      <c r="B50" s="423"/>
      <c r="C50" s="423"/>
      <c r="D50" s="423"/>
      <c r="E50" s="424"/>
      <c r="F50" s="428" t="str">
        <f>IF('F3'!$X$9=2,"",IF('F3'!$X$9=1,'P1'!P108,""))</f>
        <v/>
      </c>
      <c r="G50" s="429"/>
      <c r="H50" s="429"/>
      <c r="I50" s="430"/>
      <c r="J50" s="414" t="str">
        <f>IF('F3'!$X$11=2,"",IF('F3'!$X$11=1,'P2'!P108,""))</f>
        <v/>
      </c>
      <c r="K50" s="415"/>
      <c r="L50" s="415"/>
      <c r="M50" s="415"/>
      <c r="N50" s="416"/>
      <c r="O50" s="414" t="str">
        <f>IF('F3'!$X$13=2,"",IF('F3'!$X$13=1,'P3'!P108,""))</f>
        <v/>
      </c>
      <c r="P50" s="415"/>
      <c r="Q50" s="416"/>
    </row>
    <row r="51" spans="1:17" ht="12" customHeight="1" x14ac:dyDescent="0.25">
      <c r="A51" s="422" t="s">
        <v>49</v>
      </c>
      <c r="B51" s="423"/>
      <c r="C51" s="423"/>
      <c r="D51" s="423"/>
      <c r="E51" s="424"/>
      <c r="F51" s="428" t="str">
        <f>IF('F3'!$X$9=2,"",IF('F3'!$X$9=1,'P1'!P112,""))</f>
        <v/>
      </c>
      <c r="G51" s="429"/>
      <c r="H51" s="429"/>
      <c r="I51" s="430"/>
      <c r="J51" s="414" t="str">
        <f>IF('F3'!$X$11=2,"",IF('F3'!$X$11=1,'P2'!P112,""))</f>
        <v/>
      </c>
      <c r="K51" s="415"/>
      <c r="L51" s="415"/>
      <c r="M51" s="415"/>
      <c r="N51" s="416"/>
      <c r="O51" s="414" t="str">
        <f>IF('F3'!$X$13=2,"",IF('F3'!$X$13=1,'P3'!P112,""))</f>
        <v/>
      </c>
      <c r="P51" s="415"/>
      <c r="Q51" s="416"/>
    </row>
    <row r="52" spans="1:17" ht="12" customHeight="1" x14ac:dyDescent="0.25">
      <c r="A52" s="425" t="s">
        <v>50</v>
      </c>
      <c r="B52" s="426"/>
      <c r="C52" s="426"/>
      <c r="D52" s="426"/>
      <c r="E52" s="427"/>
      <c r="F52" s="428" t="str">
        <f>IF('F3'!$X$9=2,"",IF('F3'!$X$9=1,'P1'!P114,""))</f>
        <v/>
      </c>
      <c r="G52" s="429"/>
      <c r="H52" s="429"/>
      <c r="I52" s="430"/>
      <c r="J52" s="414" t="str">
        <f>IF('F3'!$X$11=2,"",IF('F3'!$X$11=1,'P2'!P114,""))</f>
        <v/>
      </c>
      <c r="K52" s="415"/>
      <c r="L52" s="415"/>
      <c r="M52" s="415"/>
      <c r="N52" s="416"/>
      <c r="O52" s="414" t="str">
        <f>IF('F3'!$X$13=2,"",IF('F3'!$X$13=1,'P3'!P114,""))</f>
        <v/>
      </c>
      <c r="P52" s="415"/>
      <c r="Q52" s="416"/>
    </row>
    <row r="53" spans="1:17" ht="12" customHeight="1" x14ac:dyDescent="0.25">
      <c r="A53" s="13"/>
      <c r="B53" s="13"/>
      <c r="C53" s="13"/>
      <c r="D53" s="13"/>
      <c r="E53" s="13"/>
      <c r="F53" s="13"/>
      <c r="G53" s="13"/>
      <c r="H53" s="13"/>
    </row>
    <row r="54" spans="1:17" ht="128.25" customHeight="1" x14ac:dyDescent="0.25">
      <c r="A54" s="417" t="s">
        <v>41</v>
      </c>
      <c r="B54" s="417"/>
      <c r="C54" s="417"/>
      <c r="D54" s="417"/>
      <c r="E54" s="417"/>
      <c r="F54" s="417"/>
      <c r="G54" s="417"/>
      <c r="H54" s="417"/>
      <c r="I54" s="417"/>
      <c r="J54" s="417"/>
      <c r="K54" s="417"/>
      <c r="L54" s="417"/>
      <c r="M54" s="417"/>
      <c r="N54" s="417"/>
      <c r="O54" s="417"/>
      <c r="P54" s="417"/>
      <c r="Q54" s="417"/>
    </row>
    <row r="55" spans="1:17" ht="12" customHeight="1" x14ac:dyDescent="0.25">
      <c r="A55" s="13"/>
      <c r="B55" s="13"/>
      <c r="C55" s="13"/>
      <c r="D55" s="13"/>
      <c r="E55" s="13"/>
      <c r="F55" s="13"/>
      <c r="G55" s="13"/>
      <c r="H55" s="13"/>
    </row>
    <row r="56" spans="1:17" ht="12" customHeight="1" x14ac:dyDescent="0.25">
      <c r="A56" s="13"/>
      <c r="F56" s="25" t="s">
        <v>51</v>
      </c>
      <c r="G56" s="420" t="str">
        <f>'F5'!D4&amp;", Bolivia"</f>
        <v>, Bolivia</v>
      </c>
      <c r="H56" s="421"/>
      <c r="I56" s="421"/>
      <c r="K56" s="25" t="s">
        <v>52</v>
      </c>
      <c r="L56" s="418">
        <f>'F5'!D6</f>
        <v>0</v>
      </c>
      <c r="M56" s="419"/>
      <c r="N56" s="419"/>
    </row>
    <row r="57" spans="1:17" ht="12" customHeight="1" x14ac:dyDescent="0.25">
      <c r="A57" s="13"/>
      <c r="B57" s="13"/>
      <c r="C57" s="13"/>
      <c r="D57" s="13"/>
      <c r="E57" s="13"/>
      <c r="F57" s="13"/>
      <c r="G57" s="13"/>
      <c r="H57" s="13"/>
    </row>
    <row r="58" spans="1:17" ht="12" customHeight="1" x14ac:dyDescent="0.25">
      <c r="A58" s="399" t="s">
        <v>53</v>
      </c>
      <c r="B58" s="399"/>
      <c r="C58" s="399"/>
      <c r="D58" s="399"/>
      <c r="E58" s="399"/>
      <c r="F58" s="399"/>
      <c r="G58" s="399"/>
      <c r="H58" s="399"/>
      <c r="I58" s="399"/>
      <c r="J58" s="399"/>
      <c r="K58" s="399"/>
      <c r="L58" s="399"/>
      <c r="M58" s="399"/>
      <c r="N58" s="399"/>
      <c r="O58" s="399"/>
      <c r="P58" s="399"/>
      <c r="Q58" s="399"/>
    </row>
    <row r="59" spans="1:17" ht="38.25" customHeight="1" x14ac:dyDescent="0.25">
      <c r="A59" s="413" t="s">
        <v>54</v>
      </c>
      <c r="B59" s="413"/>
      <c r="C59" s="413"/>
      <c r="D59" s="413"/>
      <c r="E59" s="413"/>
      <c r="F59" s="413"/>
      <c r="G59" s="413"/>
      <c r="H59" s="413"/>
      <c r="I59" s="413"/>
      <c r="J59" s="413"/>
      <c r="K59" s="413"/>
      <c r="L59" s="413"/>
      <c r="M59" s="413"/>
      <c r="N59" s="413"/>
      <c r="O59" s="413"/>
      <c r="P59" s="413"/>
      <c r="Q59" s="413"/>
    </row>
    <row r="60" spans="1:17" ht="12" customHeight="1" x14ac:dyDescent="0.25">
      <c r="A60" s="13"/>
      <c r="B60" s="13"/>
      <c r="H60" s="13"/>
      <c r="J60" s="25" t="s">
        <v>55</v>
      </c>
      <c r="K60" s="51" t="s">
        <v>101</v>
      </c>
    </row>
    <row r="61" spans="1:17" ht="6" customHeight="1" x14ac:dyDescent="0.25"/>
    <row r="62" spans="1:17" ht="12" customHeight="1" x14ac:dyDescent="0.25">
      <c r="J62" s="69" t="s">
        <v>56</v>
      </c>
      <c r="K62" s="51" t="s">
        <v>102</v>
      </c>
    </row>
    <row r="63" spans="1:17" ht="12" customHeight="1" x14ac:dyDescent="0.25"/>
    <row r="64" spans="1:17" ht="12" customHeight="1" x14ac:dyDescent="0.25"/>
    <row r="65" spans="1:17" ht="12" customHeight="1" x14ac:dyDescent="0.25">
      <c r="A65" s="399" t="s">
        <v>57</v>
      </c>
      <c r="B65" s="399"/>
      <c r="C65" s="399"/>
      <c r="D65" s="399"/>
      <c r="E65" s="399"/>
      <c r="F65" s="399"/>
      <c r="G65" s="399"/>
      <c r="H65" s="399"/>
      <c r="I65" s="399"/>
      <c r="J65" s="399"/>
      <c r="K65" s="399"/>
      <c r="L65" s="399"/>
      <c r="M65" s="399"/>
      <c r="N65" s="399"/>
      <c r="O65" s="399"/>
      <c r="P65" s="399"/>
      <c r="Q65" s="399"/>
    </row>
    <row r="66" spans="1:17" ht="12" customHeight="1" x14ac:dyDescent="0.25">
      <c r="A66" s="14" t="s">
        <v>58</v>
      </c>
      <c r="B66" s="13"/>
      <c r="C66" s="13"/>
      <c r="D66" s="13"/>
      <c r="E66" s="13"/>
      <c r="F66" s="13"/>
      <c r="G66" s="13"/>
    </row>
    <row r="67" spans="1:17" ht="6.75" customHeight="1" x14ac:dyDescent="0.25">
      <c r="A67" s="13"/>
      <c r="B67" s="13"/>
      <c r="C67" s="13"/>
      <c r="D67" s="13"/>
      <c r="E67" s="13"/>
      <c r="F67" s="13"/>
      <c r="G67" s="13"/>
    </row>
    <row r="68" spans="1:17" ht="12" customHeight="1" x14ac:dyDescent="0.25">
      <c r="A68" s="15" t="s">
        <v>59</v>
      </c>
      <c r="B68" s="13"/>
      <c r="C68" s="13"/>
      <c r="D68" s="13"/>
      <c r="E68" s="13"/>
      <c r="F68" s="13"/>
      <c r="G68" s="13"/>
    </row>
    <row r="69" spans="1:17" ht="6.75" customHeight="1" x14ac:dyDescent="0.25">
      <c r="A69" s="13"/>
      <c r="B69" s="13"/>
      <c r="C69" s="13"/>
      <c r="D69" s="13"/>
      <c r="E69" s="13"/>
      <c r="F69" s="13"/>
      <c r="G69" s="13"/>
    </row>
    <row r="70" spans="1:17" ht="12" customHeight="1" x14ac:dyDescent="0.25">
      <c r="A70" s="14" t="s">
        <v>60</v>
      </c>
      <c r="B70" s="13"/>
      <c r="C70" s="13"/>
      <c r="D70" s="13"/>
      <c r="G70" s="14" t="s">
        <v>60</v>
      </c>
      <c r="H70" s="13"/>
    </row>
    <row r="71" spans="1:17" ht="6.75" customHeight="1" x14ac:dyDescent="0.25">
      <c r="A71" s="14"/>
      <c r="B71" s="13"/>
      <c r="C71" s="13"/>
      <c r="D71" s="13"/>
      <c r="G71" s="13"/>
      <c r="H71" s="13"/>
    </row>
    <row r="72" spans="1:17" ht="74.25" customHeight="1" x14ac:dyDescent="0.25">
      <c r="A72" s="400"/>
      <c r="B72" s="401"/>
      <c r="C72" s="401"/>
      <c r="D72" s="401"/>
      <c r="E72" s="402"/>
      <c r="G72" s="400"/>
      <c r="H72" s="401"/>
      <c r="I72" s="401"/>
      <c r="J72" s="401"/>
      <c r="K72" s="402"/>
    </row>
    <row r="73" spans="1:17" ht="6" customHeight="1" x14ac:dyDescent="0.25">
      <c r="A73" s="13"/>
      <c r="B73" s="13"/>
      <c r="C73" s="13"/>
      <c r="D73" s="13"/>
      <c r="E73" s="13"/>
      <c r="F73" s="13"/>
      <c r="G73" s="13"/>
    </row>
    <row r="74" spans="1:17" ht="12" customHeight="1" x14ac:dyDescent="0.25">
      <c r="A74" s="16" t="s">
        <v>61</v>
      </c>
      <c r="B74" s="16"/>
      <c r="C74" s="13"/>
      <c r="D74" s="13"/>
      <c r="G74" s="16" t="s">
        <v>61</v>
      </c>
      <c r="H74" s="17"/>
    </row>
    <row r="75" spans="1:17" ht="12" customHeight="1" x14ac:dyDescent="0.25">
      <c r="A75" s="409"/>
      <c r="B75" s="410"/>
      <c r="C75" s="70"/>
      <c r="D75" s="70"/>
      <c r="E75" s="71"/>
      <c r="G75" s="409"/>
      <c r="H75" s="410"/>
      <c r="I75" s="71"/>
      <c r="J75" s="71"/>
      <c r="K75" s="71"/>
    </row>
    <row r="76" spans="1:17" ht="6.75" customHeight="1" x14ac:dyDescent="0.25">
      <c r="A76" s="13"/>
      <c r="B76" s="13"/>
      <c r="C76" s="13"/>
      <c r="D76" s="13"/>
      <c r="E76" s="13"/>
      <c r="F76" s="13"/>
      <c r="G76" s="13"/>
    </row>
    <row r="77" spans="1:17" ht="12" customHeight="1" x14ac:dyDescent="0.25">
      <c r="A77" s="14" t="s">
        <v>60</v>
      </c>
      <c r="B77" s="13"/>
      <c r="C77" s="13"/>
      <c r="D77" s="13"/>
      <c r="F77" s="13"/>
      <c r="G77" s="14" t="s">
        <v>60</v>
      </c>
    </row>
    <row r="78" spans="1:17" ht="6.75" customHeight="1" x14ac:dyDescent="0.25">
      <c r="A78" s="13"/>
      <c r="B78" s="13"/>
      <c r="C78" s="13"/>
      <c r="D78" s="13"/>
      <c r="E78" s="13"/>
      <c r="F78" s="13"/>
      <c r="G78" s="13"/>
    </row>
    <row r="79" spans="1:17" ht="74.25" customHeight="1" x14ac:dyDescent="0.25">
      <c r="A79" s="400"/>
      <c r="B79" s="401"/>
      <c r="C79" s="401"/>
      <c r="D79" s="401"/>
      <c r="E79" s="402"/>
      <c r="G79" s="400"/>
      <c r="H79" s="401"/>
      <c r="I79" s="401"/>
      <c r="J79" s="401"/>
      <c r="K79" s="402"/>
    </row>
    <row r="80" spans="1:17" ht="12" customHeight="1" x14ac:dyDescent="0.25">
      <c r="A80" s="13"/>
      <c r="B80" s="13"/>
      <c r="C80" s="13"/>
      <c r="D80" s="13"/>
      <c r="E80" s="13"/>
      <c r="F80" s="13"/>
      <c r="G80" s="13"/>
    </row>
    <row r="81" spans="1:17" ht="12" customHeight="1" x14ac:dyDescent="0.25">
      <c r="A81" s="16" t="s">
        <v>61</v>
      </c>
      <c r="B81" s="17"/>
      <c r="C81" s="13"/>
      <c r="D81" s="13"/>
      <c r="G81" s="16" t="s">
        <v>61</v>
      </c>
      <c r="H81" s="17"/>
    </row>
    <row r="82" spans="1:17" ht="12" customHeight="1" x14ac:dyDescent="0.25">
      <c r="A82" s="409"/>
      <c r="B82" s="410"/>
      <c r="C82" s="70"/>
      <c r="D82" s="70"/>
      <c r="E82" s="71"/>
      <c r="G82" s="409"/>
      <c r="H82" s="410"/>
      <c r="I82" s="71"/>
      <c r="J82" s="71"/>
      <c r="K82" s="71"/>
    </row>
    <row r="83" spans="1:17" ht="12" customHeight="1" x14ac:dyDescent="0.25">
      <c r="A83" s="13"/>
      <c r="B83" s="13"/>
      <c r="C83" s="13"/>
      <c r="D83" s="13"/>
      <c r="E83" s="13"/>
      <c r="F83" s="13"/>
      <c r="G83" s="13"/>
    </row>
    <row r="84" spans="1:17" ht="12" customHeight="1" x14ac:dyDescent="0.25">
      <c r="A84" s="399" t="s">
        <v>62</v>
      </c>
      <c r="B84" s="399"/>
      <c r="C84" s="399"/>
      <c r="D84" s="399"/>
      <c r="E84" s="399"/>
      <c r="F84" s="399"/>
      <c r="G84" s="399"/>
      <c r="H84" s="399"/>
      <c r="I84" s="399"/>
      <c r="J84" s="399"/>
      <c r="K84" s="399"/>
      <c r="L84" s="399"/>
      <c r="M84" s="399"/>
      <c r="N84" s="399"/>
      <c r="O84" s="399"/>
      <c r="P84" s="399"/>
      <c r="Q84" s="399"/>
    </row>
    <row r="85" spans="1:17" ht="12" customHeight="1" x14ac:dyDescent="0.25">
      <c r="A85" s="13"/>
      <c r="B85" s="13"/>
      <c r="C85" s="13"/>
      <c r="D85" s="13"/>
      <c r="E85" s="13"/>
      <c r="F85" s="13"/>
      <c r="G85" s="13"/>
    </row>
    <row r="86" spans="1:17" x14ac:dyDescent="0.25">
      <c r="A86" s="403" t="s">
        <v>63</v>
      </c>
      <c r="B86" s="404"/>
      <c r="C86" s="405"/>
      <c r="D86" s="411" t="s">
        <v>64</v>
      </c>
      <c r="E86" s="411"/>
      <c r="F86" s="411" t="s">
        <v>65</v>
      </c>
      <c r="G86" s="411"/>
      <c r="H86" s="403" t="s">
        <v>60</v>
      </c>
      <c r="I86" s="404"/>
      <c r="J86" s="405"/>
    </row>
    <row r="87" spans="1:17" ht="93" customHeight="1" x14ac:dyDescent="0.25">
      <c r="A87" s="400"/>
      <c r="B87" s="401"/>
      <c r="C87" s="402"/>
      <c r="D87" s="412"/>
      <c r="E87" s="412"/>
      <c r="F87" s="412"/>
      <c r="G87" s="412"/>
      <c r="H87" s="406"/>
      <c r="I87" s="407"/>
      <c r="J87" s="408"/>
    </row>
    <row r="88" spans="1:17" x14ac:dyDescent="0.25">
      <c r="A88" s="16" t="s">
        <v>66</v>
      </c>
      <c r="D88" s="397" t="s">
        <v>66</v>
      </c>
      <c r="E88" s="397"/>
      <c r="F88" s="398" t="s">
        <v>66</v>
      </c>
      <c r="G88" s="398"/>
      <c r="H88" s="17" t="s">
        <v>66</v>
      </c>
    </row>
  </sheetData>
  <sheetProtection sheet="1" objects="1" scenarios="1"/>
  <mergeCells count="183">
    <mergeCell ref="A38:E39"/>
    <mergeCell ref="F39:I39"/>
    <mergeCell ref="J39:N39"/>
    <mergeCell ref="O39:Q39"/>
    <mergeCell ref="O43:Q43"/>
    <mergeCell ref="F41:I41"/>
    <mergeCell ref="J41:N41"/>
    <mergeCell ref="O41:Q41"/>
    <mergeCell ref="F42:I42"/>
    <mergeCell ref="J42:N42"/>
    <mergeCell ref="O42:Q42"/>
    <mergeCell ref="F38:I38"/>
    <mergeCell ref="J38:N38"/>
    <mergeCell ref="O38:Q38"/>
    <mergeCell ref="F40:I40"/>
    <mergeCell ref="J40:N40"/>
    <mergeCell ref="O40:Q40"/>
    <mergeCell ref="A40:E40"/>
    <mergeCell ref="A41:E41"/>
    <mergeCell ref="A42:E42"/>
    <mergeCell ref="F33:I33"/>
    <mergeCell ref="J33:N33"/>
    <mergeCell ref="O33:Q33"/>
    <mergeCell ref="J28:N28"/>
    <mergeCell ref="O28:Q28"/>
    <mergeCell ref="F36:I36"/>
    <mergeCell ref="J36:N36"/>
    <mergeCell ref="O36:Q36"/>
    <mergeCell ref="F37:I37"/>
    <mergeCell ref="J37:N37"/>
    <mergeCell ref="O37:Q37"/>
    <mergeCell ref="F34:I34"/>
    <mergeCell ref="J34:N34"/>
    <mergeCell ref="O34:Q34"/>
    <mergeCell ref="F35:I35"/>
    <mergeCell ref="J35:N35"/>
    <mergeCell ref="O35:Q35"/>
    <mergeCell ref="J32:N32"/>
    <mergeCell ref="O29:Q29"/>
    <mergeCell ref="O30:Q30"/>
    <mergeCell ref="O31:Q31"/>
    <mergeCell ref="O32:Q32"/>
    <mergeCell ref="F24:I24"/>
    <mergeCell ref="F28:I28"/>
    <mergeCell ref="G25:H25"/>
    <mergeCell ref="F29:I29"/>
    <mergeCell ref="F30:I30"/>
    <mergeCell ref="F31:I31"/>
    <mergeCell ref="F32:I32"/>
    <mergeCell ref="J29:N29"/>
    <mergeCell ref="J30:N30"/>
    <mergeCell ref="J31:N31"/>
    <mergeCell ref="K25:M25"/>
    <mergeCell ref="O24:Q24"/>
    <mergeCell ref="F26:I26"/>
    <mergeCell ref="J26:N26"/>
    <mergeCell ref="O26:Q26"/>
    <mergeCell ref="F27:I27"/>
    <mergeCell ref="J27:N27"/>
    <mergeCell ref="O27:Q27"/>
    <mergeCell ref="O11:Q11"/>
    <mergeCell ref="O14:Q14"/>
    <mergeCell ref="O15:Q15"/>
    <mergeCell ref="O16:Q16"/>
    <mergeCell ref="O17:Q17"/>
    <mergeCell ref="J18:N18"/>
    <mergeCell ref="J19:N19"/>
    <mergeCell ref="J20:N20"/>
    <mergeCell ref="J21:N21"/>
    <mergeCell ref="F21:I21"/>
    <mergeCell ref="F22:I23"/>
    <mergeCell ref="J22:N23"/>
    <mergeCell ref="O18:Q18"/>
    <mergeCell ref="O19:Q19"/>
    <mergeCell ref="O20:Q20"/>
    <mergeCell ref="O21:Q21"/>
    <mergeCell ref="J24:N24"/>
    <mergeCell ref="O22:Q23"/>
    <mergeCell ref="F16:I16"/>
    <mergeCell ref="F17:I17"/>
    <mergeCell ref="F18:I18"/>
    <mergeCell ref="J15:N15"/>
    <mergeCell ref="J16:N16"/>
    <mergeCell ref="J17:N17"/>
    <mergeCell ref="F15:I15"/>
    <mergeCell ref="F19:I19"/>
    <mergeCell ref="F20:I20"/>
    <mergeCell ref="A34:E34"/>
    <mergeCell ref="A35:E35"/>
    <mergeCell ref="A36:E36"/>
    <mergeCell ref="A37:E37"/>
    <mergeCell ref="A26:E26"/>
    <mergeCell ref="A27:E27"/>
    <mergeCell ref="A28:E28"/>
    <mergeCell ref="A15:E15"/>
    <mergeCell ref="A16:E16"/>
    <mergeCell ref="A17:E17"/>
    <mergeCell ref="A18:E18"/>
    <mergeCell ref="A19:E19"/>
    <mergeCell ref="A20:E20"/>
    <mergeCell ref="A21:E21"/>
    <mergeCell ref="A24:E24"/>
    <mergeCell ref="A25:E25"/>
    <mergeCell ref="A22:E23"/>
    <mergeCell ref="A29:E32"/>
    <mergeCell ref="J51:N51"/>
    <mergeCell ref="J52:N52"/>
    <mergeCell ref="J48:N48"/>
    <mergeCell ref="A12:E13"/>
    <mergeCell ref="A14:E14"/>
    <mergeCell ref="A7:Q7"/>
    <mergeCell ref="A8:Q8"/>
    <mergeCell ref="A1:Q1"/>
    <mergeCell ref="A2:Q2"/>
    <mergeCell ref="A10:Q10"/>
    <mergeCell ref="L4:Q4"/>
    <mergeCell ref="L5:Q5"/>
    <mergeCell ref="B3:G3"/>
    <mergeCell ref="C4:G4"/>
    <mergeCell ref="D5:G5"/>
    <mergeCell ref="E6:G6"/>
    <mergeCell ref="J11:N11"/>
    <mergeCell ref="J14:N14"/>
    <mergeCell ref="F11:I11"/>
    <mergeCell ref="F14:I14"/>
    <mergeCell ref="F12:I13"/>
    <mergeCell ref="J12:N13"/>
    <mergeCell ref="O12:Q13"/>
    <mergeCell ref="A33:E33"/>
    <mergeCell ref="A44:Q44"/>
    <mergeCell ref="F46:I46"/>
    <mergeCell ref="J46:N46"/>
    <mergeCell ref="O46:Q46"/>
    <mergeCell ref="A46:E46"/>
    <mergeCell ref="F47:I47"/>
    <mergeCell ref="J47:N47"/>
    <mergeCell ref="O47:Q47"/>
    <mergeCell ref="A47:E47"/>
    <mergeCell ref="F45:I45"/>
    <mergeCell ref="J45:N45"/>
    <mergeCell ref="O45:Q45"/>
    <mergeCell ref="A59:Q59"/>
    <mergeCell ref="A75:B75"/>
    <mergeCell ref="G75:H75"/>
    <mergeCell ref="O48:Q48"/>
    <mergeCell ref="O49:Q49"/>
    <mergeCell ref="O50:Q50"/>
    <mergeCell ref="O51:Q51"/>
    <mergeCell ref="O52:Q52"/>
    <mergeCell ref="A54:Q54"/>
    <mergeCell ref="L56:N56"/>
    <mergeCell ref="G56:I56"/>
    <mergeCell ref="A58:Q58"/>
    <mergeCell ref="A48:E48"/>
    <mergeCell ref="A49:E49"/>
    <mergeCell ref="A50:E50"/>
    <mergeCell ref="A51:E51"/>
    <mergeCell ref="A52:E52"/>
    <mergeCell ref="F48:I48"/>
    <mergeCell ref="F49:I49"/>
    <mergeCell ref="F50:I50"/>
    <mergeCell ref="F51:I51"/>
    <mergeCell ref="F52:I52"/>
    <mergeCell ref="J49:N49"/>
    <mergeCell ref="J50:N50"/>
    <mergeCell ref="D88:E88"/>
    <mergeCell ref="F88:G88"/>
    <mergeCell ref="A65:Q65"/>
    <mergeCell ref="A72:E72"/>
    <mergeCell ref="G72:K72"/>
    <mergeCell ref="G79:K79"/>
    <mergeCell ref="A84:Q84"/>
    <mergeCell ref="A86:C86"/>
    <mergeCell ref="A87:C87"/>
    <mergeCell ref="H86:J86"/>
    <mergeCell ref="H87:J87"/>
    <mergeCell ref="A79:E79"/>
    <mergeCell ref="A82:B82"/>
    <mergeCell ref="G82:H82"/>
    <mergeCell ref="D86:E86"/>
    <mergeCell ref="F86:G86"/>
    <mergeCell ref="D87:E87"/>
    <mergeCell ref="F87:G87"/>
  </mergeCells>
  <conditionalFormatting sqref="A3:Q88">
    <cfRule type="expression" dxfId="196" priority="2">
      <formula>$S$2</formula>
    </cfRule>
  </conditionalFormatting>
  <conditionalFormatting sqref="A2:Q2">
    <cfRule type="expression" dxfId="195" priority="1">
      <formula>$S$2</formula>
    </cfRule>
  </conditionalFormatting>
  <dataValidations disablePrompts="1" count="2">
    <dataValidation type="list" allowBlank="1" showInputMessage="1" showErrorMessage="1" sqref="L3">
      <formula1>"SI,NO"</formula1>
    </dataValidation>
    <dataValidation type="date" allowBlank="1" showInputMessage="1" showErrorMessage="1" promptTitle="Fecha en este formato:" prompt="dd/mm/aaaa" sqref="L56">
      <formula1>43831</formula1>
      <formula2>46022</formula2>
    </dataValidation>
  </dataValidations>
  <printOptions horizontalCentered="1"/>
  <pageMargins left="0.23622047244094491" right="0.23622047244094491" top="0.74803149606299213" bottom="0.74803149606299213" header="0.31496062992125984" footer="0.31496062992125984"/>
  <pageSetup scale="75" orientation="landscape" r:id="rId1"/>
  <rowBreaks count="2" manualBreakCount="2">
    <brk id="43" max="16" man="1"/>
    <brk id="64"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51"/>
  <sheetViews>
    <sheetView showGridLines="0" showRowColHeaders="0" zoomScaleNormal="100" workbookViewId="0">
      <selection sqref="A1:Q1"/>
    </sheetView>
  </sheetViews>
  <sheetFormatPr baseColWidth="10" defaultColWidth="0" defaultRowHeight="15" x14ac:dyDescent="0.25"/>
  <cols>
    <col min="1" max="1" width="11.5703125" style="2" customWidth="1"/>
    <col min="2" max="2" width="5.28515625" style="2" customWidth="1"/>
    <col min="3" max="3" width="3.5703125" style="2" customWidth="1"/>
    <col min="4" max="4" width="20" style="2" customWidth="1"/>
    <col min="5" max="5" width="5.7109375" style="2" customWidth="1"/>
    <col min="6" max="6" width="13.7109375" style="2" customWidth="1"/>
    <col min="7" max="7" width="12.5703125" style="2" customWidth="1"/>
    <col min="8" max="8" width="1.28515625" style="2" customWidth="1"/>
    <col min="9" max="10" width="13.7109375" style="2" customWidth="1"/>
    <col min="11" max="11" width="3.5703125" style="2" customWidth="1"/>
    <col min="12" max="12" width="5.5703125" style="2" customWidth="1"/>
    <col min="13" max="13" width="4" style="2" customWidth="1"/>
    <col min="14" max="14" width="14.140625" style="2" customWidth="1"/>
    <col min="15" max="15" width="13.85546875" style="2" customWidth="1"/>
    <col min="16" max="17" width="13.7109375" style="2" customWidth="1"/>
    <col min="18" max="18" width="4.28515625" style="2" customWidth="1"/>
    <col min="19" max="16384" width="11.42578125" style="2" hidden="1"/>
  </cols>
  <sheetData>
    <row r="1" spans="1:23" ht="34.5" customHeight="1" x14ac:dyDescent="0.3">
      <c r="A1" s="456" t="s">
        <v>160</v>
      </c>
      <c r="B1" s="456"/>
      <c r="C1" s="456"/>
      <c r="D1" s="456"/>
      <c r="E1" s="456"/>
      <c r="F1" s="456"/>
      <c r="G1" s="456"/>
      <c r="H1" s="456"/>
      <c r="I1" s="456"/>
      <c r="J1" s="456"/>
      <c r="K1" s="456"/>
      <c r="L1" s="456"/>
      <c r="M1" s="456"/>
      <c r="N1" s="456"/>
      <c r="O1" s="456"/>
      <c r="P1" s="456"/>
      <c r="Q1" s="456"/>
      <c r="R1" s="1"/>
      <c r="S1" s="1"/>
      <c r="T1" s="1"/>
      <c r="U1" s="1"/>
      <c r="V1" s="1"/>
      <c r="W1" s="1"/>
    </row>
    <row r="2" spans="1:23" ht="15.75" customHeight="1" x14ac:dyDescent="0.25">
      <c r="A2" s="457" t="str">
        <f>IF(S2=1," -------------------- FALTA LLENAR DATOS POR FAVOR REVISE-------------------","ANEXO A (AL FORMULARIO 20170)")</f>
        <v xml:space="preserve"> -------------------- FALTA LLENAR DATOS POR FAVOR REVISE-------------------</v>
      </c>
      <c r="B2" s="457"/>
      <c r="C2" s="457"/>
      <c r="D2" s="457"/>
      <c r="E2" s="457"/>
      <c r="F2" s="457"/>
      <c r="G2" s="457"/>
      <c r="H2" s="457"/>
      <c r="I2" s="457"/>
      <c r="J2" s="457"/>
      <c r="K2" s="457"/>
      <c r="L2" s="457"/>
      <c r="M2" s="457"/>
      <c r="N2" s="457"/>
      <c r="O2" s="457"/>
      <c r="P2" s="457"/>
      <c r="Q2" s="457"/>
      <c r="R2" s="1"/>
      <c r="S2" s="1">
        <f>'F5'!H2</f>
        <v>1</v>
      </c>
      <c r="T2" s="1"/>
      <c r="U2" s="1"/>
      <c r="V2" s="1"/>
      <c r="W2" s="1"/>
    </row>
    <row r="3" spans="1:23" ht="6" customHeight="1" x14ac:dyDescent="0.25">
      <c r="A3" s="123"/>
      <c r="B3" s="123"/>
      <c r="C3" s="123"/>
      <c r="D3" s="123"/>
      <c r="E3" s="123"/>
      <c r="F3" s="123"/>
      <c r="G3" s="123"/>
      <c r="H3" s="123"/>
      <c r="I3" s="123"/>
      <c r="J3" s="123"/>
      <c r="K3" s="123"/>
      <c r="L3" s="123"/>
      <c r="M3" s="123"/>
      <c r="N3" s="123"/>
      <c r="O3" s="123"/>
      <c r="P3" s="123"/>
      <c r="Q3" s="123"/>
      <c r="R3" s="326"/>
      <c r="S3" s="1"/>
      <c r="T3" s="1"/>
      <c r="U3" s="1"/>
      <c r="V3" s="1"/>
      <c r="W3" s="1"/>
    </row>
    <row r="4" spans="1:23" s="4" customFormat="1" ht="12.75" x14ac:dyDescent="0.2">
      <c r="A4" s="3" t="s">
        <v>1</v>
      </c>
      <c r="B4" s="462">
        <f>'F1'!F4</f>
        <v>0</v>
      </c>
      <c r="C4" s="463"/>
      <c r="D4" s="463"/>
      <c r="E4" s="463"/>
      <c r="F4" s="463"/>
      <c r="G4" s="463"/>
      <c r="I4" s="323"/>
      <c r="J4" s="324"/>
      <c r="K4" s="6"/>
      <c r="L4" s="325"/>
      <c r="M4" s="6"/>
      <c r="N4" s="6"/>
      <c r="O4" s="6"/>
      <c r="P4" s="6"/>
      <c r="Q4" s="6"/>
    </row>
    <row r="5" spans="1:23" ht="5.25" customHeight="1" x14ac:dyDescent="0.25"/>
    <row r="6" spans="1:23" ht="15.75" x14ac:dyDescent="0.25">
      <c r="A6" s="457" t="s">
        <v>10</v>
      </c>
      <c r="B6" s="457"/>
      <c r="C6" s="457"/>
      <c r="D6" s="457"/>
      <c r="E6" s="457"/>
      <c r="F6" s="457"/>
      <c r="G6" s="457"/>
      <c r="H6" s="457"/>
      <c r="I6" s="457"/>
      <c r="J6" s="457"/>
      <c r="K6" s="457"/>
      <c r="L6" s="457"/>
      <c r="M6" s="457"/>
      <c r="N6" s="457"/>
      <c r="O6" s="457"/>
      <c r="P6" s="457"/>
      <c r="Q6" s="457"/>
    </row>
    <row r="7" spans="1:23" ht="11.25" customHeight="1" x14ac:dyDescent="0.25">
      <c r="F7" s="468" t="s">
        <v>29</v>
      </c>
      <c r="G7" s="468"/>
      <c r="H7" s="468"/>
      <c r="I7" s="468"/>
      <c r="J7" s="468" t="s">
        <v>30</v>
      </c>
      <c r="K7" s="468"/>
      <c r="L7" s="468"/>
      <c r="M7" s="468"/>
      <c r="N7" s="468"/>
      <c r="O7" s="468" t="s">
        <v>31</v>
      </c>
      <c r="P7" s="468"/>
      <c r="Q7" s="468"/>
    </row>
    <row r="8" spans="1:23" s="5" customFormat="1" ht="12" x14ac:dyDescent="0.2">
      <c r="A8" s="443" t="s">
        <v>11</v>
      </c>
      <c r="B8" s="444"/>
      <c r="C8" s="444"/>
      <c r="D8" s="444"/>
      <c r="E8" s="445"/>
      <c r="F8" s="474" t="str">
        <f>IF('F3'!$X$15=2,"",IF('F3'!$X$15=1,'P4'!F10,'J1'!F6))</f>
        <v/>
      </c>
      <c r="G8" s="475"/>
      <c r="H8" s="475"/>
      <c r="I8" s="476"/>
      <c r="J8" s="474" t="str">
        <f>IF('F3'!$X$17=2,"",IF('F3'!$X$17=1,'P5'!F10,'J2'!F6))</f>
        <v/>
      </c>
      <c r="K8" s="475"/>
      <c r="L8" s="475"/>
      <c r="M8" s="475"/>
      <c r="N8" s="476"/>
      <c r="O8" s="474" t="str">
        <f>IF('F3'!$X$19=2,"",IF('F3'!$X$19=1,'P3'!F10,'J3'!F6))</f>
        <v/>
      </c>
      <c r="P8" s="475"/>
      <c r="Q8" s="476"/>
    </row>
    <row r="9" spans="1:23" s="5" customFormat="1" ht="12" x14ac:dyDescent="0.2">
      <c r="A9" s="446"/>
      <c r="B9" s="447"/>
      <c r="C9" s="447"/>
      <c r="D9" s="447"/>
      <c r="E9" s="448"/>
      <c r="F9" s="477"/>
      <c r="G9" s="478"/>
      <c r="H9" s="478"/>
      <c r="I9" s="479"/>
      <c r="J9" s="477"/>
      <c r="K9" s="478"/>
      <c r="L9" s="478"/>
      <c r="M9" s="478"/>
      <c r="N9" s="479"/>
      <c r="O9" s="477"/>
      <c r="P9" s="478"/>
      <c r="Q9" s="479"/>
    </row>
    <row r="10" spans="1:23" s="5" customFormat="1" ht="12.75" x14ac:dyDescent="0.2">
      <c r="A10" s="449" t="s">
        <v>12</v>
      </c>
      <c r="B10" s="450"/>
      <c r="C10" s="450"/>
      <c r="D10" s="450"/>
      <c r="E10" s="451"/>
      <c r="F10" s="472" t="str">
        <f>IF('F3'!$X$15=2,"",IF('F3'!$X$15=1,'P4'!F12,'J1'!F8))</f>
        <v/>
      </c>
      <c r="G10" s="473"/>
      <c r="H10" s="473"/>
      <c r="I10" s="473"/>
      <c r="J10" s="469" t="str">
        <f>IF('F3'!$X$17=2,"",IF('F3'!$X$17=1,'P5'!F12,'J2'!F8))</f>
        <v/>
      </c>
      <c r="K10" s="470"/>
      <c r="L10" s="470"/>
      <c r="M10" s="470"/>
      <c r="N10" s="471"/>
      <c r="O10" s="506" t="str">
        <f>IF('F3'!$X$19=2,"",IF('F3'!$X$19=1,'P3'!F12,'J3'!F8))</f>
        <v/>
      </c>
      <c r="P10" s="470"/>
      <c r="Q10" s="471"/>
    </row>
    <row r="11" spans="1:23" s="5" customFormat="1" ht="12.75" x14ac:dyDescent="0.2">
      <c r="A11" s="449" t="s">
        <v>13</v>
      </c>
      <c r="B11" s="450"/>
      <c r="C11" s="450"/>
      <c r="D11" s="450"/>
      <c r="E11" s="451"/>
      <c r="F11" s="473" t="str">
        <f>IF('F3'!$X$15=2,"",IF('F3'!$X$15=1,'P4'!F14,'J1'!F10))</f>
        <v/>
      </c>
      <c r="G11" s="473"/>
      <c r="H11" s="473"/>
      <c r="I11" s="473"/>
      <c r="J11" s="493" t="str">
        <f>IF('F3'!$X$17=2,"",IF('F3'!$X$17=1,'P5'!F14,'J2'!F10))</f>
        <v/>
      </c>
      <c r="K11" s="494"/>
      <c r="L11" s="494"/>
      <c r="M11" s="494"/>
      <c r="N11" s="495"/>
      <c r="O11" s="493" t="str">
        <f>IF('F3'!$X$19=2,"",IF('F3'!$X$19=1,'P3'!F14,'J3'!F10))</f>
        <v/>
      </c>
      <c r="P11" s="494"/>
      <c r="Q11" s="495"/>
    </row>
    <row r="12" spans="1:23" s="5" customFormat="1" ht="12.75" x14ac:dyDescent="0.2">
      <c r="A12" s="449" t="s">
        <v>14</v>
      </c>
      <c r="B12" s="450"/>
      <c r="C12" s="450"/>
      <c r="D12" s="450"/>
      <c r="E12" s="451"/>
      <c r="F12" s="492" t="str">
        <f>IF('F3'!$X$15=2,"",IF('F3'!$X$15=1,'P4'!F16&amp;"-"&amp;'P4'!K16,"NIT-"&amp;'J1'!F12))</f>
        <v/>
      </c>
      <c r="G12" s="492"/>
      <c r="H12" s="492"/>
      <c r="I12" s="492"/>
      <c r="J12" s="493" t="str">
        <f>IF('F3'!$X$17=2,"",IF('F3'!$X$17=1,'P5'!F16&amp;"-"&amp;'P5'!K16,"NIT-"&amp;'J2'!F12))</f>
        <v/>
      </c>
      <c r="K12" s="494"/>
      <c r="L12" s="494"/>
      <c r="M12" s="494"/>
      <c r="N12" s="495"/>
      <c r="O12" s="493" t="str">
        <f>IF('F3'!$X$19=2,"",IF('F3'!$X$19=1,'P3'!F16&amp;"-"&amp;'P3'!K16,"NIT-"&amp;'J3'!F12))</f>
        <v/>
      </c>
      <c r="P12" s="494"/>
      <c r="Q12" s="495"/>
    </row>
    <row r="13" spans="1:23" s="5" customFormat="1" ht="12.75" x14ac:dyDescent="0.2">
      <c r="A13" s="449" t="s">
        <v>15</v>
      </c>
      <c r="B13" s="450"/>
      <c r="C13" s="450"/>
      <c r="D13" s="450"/>
      <c r="E13" s="451"/>
      <c r="F13" s="473" t="str">
        <f>IF('F3'!$X$15=2,"",IF('F3'!$X$15=1,'P4'!F18,'J1'!F14))</f>
        <v/>
      </c>
      <c r="G13" s="473"/>
      <c r="H13" s="473"/>
      <c r="I13" s="473"/>
      <c r="J13" s="493" t="str">
        <f>IF('F3'!$X$17=2,"",IF('F3'!$X$17=1,'P5'!F18,'J2'!F14))</f>
        <v/>
      </c>
      <c r="K13" s="494"/>
      <c r="L13" s="494"/>
      <c r="M13" s="494"/>
      <c r="N13" s="495"/>
      <c r="O13" s="493" t="str">
        <f>IF('F3'!$X$19=2,"",IF('F3'!$X$19=1,'P3'!F18,'J3'!F14))</f>
        <v/>
      </c>
      <c r="P13" s="494"/>
      <c r="Q13" s="495"/>
    </row>
    <row r="14" spans="1:23" s="5" customFormat="1" ht="12.75" x14ac:dyDescent="0.2">
      <c r="A14" s="449" t="s">
        <v>16</v>
      </c>
      <c r="B14" s="450"/>
      <c r="C14" s="450"/>
      <c r="D14" s="450"/>
      <c r="E14" s="451"/>
      <c r="F14" s="473" t="str">
        <f>IF('F3'!$X$15=2,"",IF('F3'!$X$15=1,"",'J1'!F16))</f>
        <v/>
      </c>
      <c r="G14" s="473"/>
      <c r="H14" s="473"/>
      <c r="I14" s="473"/>
      <c r="J14" s="493" t="str">
        <f>IF('F3'!$X$17=2,"",IF('F3'!$X$17=1,"",'J2'!F16))</f>
        <v/>
      </c>
      <c r="K14" s="494"/>
      <c r="L14" s="494"/>
      <c r="M14" s="494"/>
      <c r="N14" s="495"/>
      <c r="O14" s="493" t="str">
        <f>IF('F3'!$X$19=2,"",IF('F3'!$X$19=1,"",'J3'!F16))</f>
        <v/>
      </c>
      <c r="P14" s="494"/>
      <c r="Q14" s="495"/>
    </row>
    <row r="15" spans="1:23" s="5" customFormat="1" ht="12.75" x14ac:dyDescent="0.2">
      <c r="A15" s="449" t="s">
        <v>17</v>
      </c>
      <c r="B15" s="450"/>
      <c r="C15" s="450"/>
      <c r="D15" s="450"/>
      <c r="E15" s="451"/>
      <c r="F15" s="473" t="str">
        <f>IF('F3'!$X$15=2,"",IF('F3'!$X$15=1,'P4'!F20,"Boliviana"))</f>
        <v/>
      </c>
      <c r="G15" s="473"/>
      <c r="H15" s="473"/>
      <c r="I15" s="473"/>
      <c r="J15" s="493" t="str">
        <f>IF('F3'!$X$17=2,"",IF('F3'!$X$17=1,'P5'!F20,"Boliviana"))</f>
        <v/>
      </c>
      <c r="K15" s="494"/>
      <c r="L15" s="494"/>
      <c r="M15" s="494"/>
      <c r="N15" s="495"/>
      <c r="O15" s="493" t="str">
        <f>IF('F3'!$X$19=2,"",IF('F3'!$X$19=1,'P3'!F20,"Boliviana"))</f>
        <v/>
      </c>
      <c r="P15" s="494"/>
      <c r="Q15" s="495"/>
    </row>
    <row r="16" spans="1:23" s="5" customFormat="1" ht="12.75" x14ac:dyDescent="0.2">
      <c r="A16" s="449" t="s">
        <v>18</v>
      </c>
      <c r="B16" s="450"/>
      <c r="C16" s="450"/>
      <c r="D16" s="450"/>
      <c r="E16" s="451"/>
      <c r="F16" s="496" t="str">
        <f>IF('F3'!$X$15=2,"",IF('F3'!$X$15=1,'P4'!P22,""))</f>
        <v/>
      </c>
      <c r="G16" s="496"/>
      <c r="H16" s="496"/>
      <c r="I16" s="496"/>
      <c r="J16" s="493" t="str">
        <f>IF('F3'!$X$17=2,"",IF('F3'!$X$17=1,'P5'!P22,""))</f>
        <v/>
      </c>
      <c r="K16" s="494"/>
      <c r="L16" s="494"/>
      <c r="M16" s="494"/>
      <c r="N16" s="495"/>
      <c r="O16" s="493" t="str">
        <f>IF('F3'!$X$19=2,"",IF('F3'!$X$19=1,'P3'!P22,""))</f>
        <v/>
      </c>
      <c r="P16" s="494"/>
      <c r="Q16" s="495"/>
    </row>
    <row r="17" spans="1:17" s="5" customFormat="1" ht="12.75" x14ac:dyDescent="0.2">
      <c r="A17" s="449" t="s">
        <v>19</v>
      </c>
      <c r="B17" s="450"/>
      <c r="C17" s="450"/>
      <c r="D17" s="450"/>
      <c r="E17" s="451"/>
      <c r="F17" s="496" t="str">
        <f>IF('F3'!$X$15=2,"",IF('F3'!$X$15=1,'P4'!P31,'J1'!F27))</f>
        <v/>
      </c>
      <c r="G17" s="496"/>
      <c r="H17" s="496"/>
      <c r="I17" s="496"/>
      <c r="J17" s="493" t="str">
        <f>IF('F3'!$X$17=2,"",IF('F3'!$X$17=1,'P5'!P31,'J2'!F27))</f>
        <v/>
      </c>
      <c r="K17" s="494"/>
      <c r="L17" s="494"/>
      <c r="M17" s="494"/>
      <c r="N17" s="495"/>
      <c r="O17" s="493" t="str">
        <f>IF('F3'!$X$19=2,"",IF('F3'!$X$19=1,'P3'!P31,'J3'!F27))</f>
        <v/>
      </c>
      <c r="P17" s="494"/>
      <c r="Q17" s="495"/>
    </row>
    <row r="18" spans="1:17" s="5" customFormat="1" ht="12" x14ac:dyDescent="0.2">
      <c r="A18" s="443" t="s">
        <v>20</v>
      </c>
      <c r="B18" s="444"/>
      <c r="C18" s="444"/>
      <c r="D18" s="444"/>
      <c r="E18" s="445"/>
      <c r="F18" s="507" t="str">
        <f>IF('F3'!$X$15=2,"",IF('F3'!$X$15=1,'P4'!Q34,'J1'!P29))</f>
        <v/>
      </c>
      <c r="G18" s="508"/>
      <c r="H18" s="508"/>
      <c r="I18" s="509"/>
      <c r="J18" s="474" t="str">
        <f>IF('F3'!$X$17=2,"",IF('F3'!$X$17=1,'P5'!Q34,'J2'!P29))</f>
        <v/>
      </c>
      <c r="K18" s="475"/>
      <c r="L18" s="475"/>
      <c r="M18" s="475"/>
      <c r="N18" s="476"/>
      <c r="O18" s="474" t="str">
        <f>IF('F3'!$X$19=2,"",IF('F3'!$X$19=1,'P3'!Q34,'J3'!P29))</f>
        <v/>
      </c>
      <c r="P18" s="475"/>
      <c r="Q18" s="476"/>
    </row>
    <row r="19" spans="1:17" s="5" customFormat="1" ht="12" x14ac:dyDescent="0.2">
      <c r="A19" s="446"/>
      <c r="B19" s="447"/>
      <c r="C19" s="447"/>
      <c r="D19" s="447"/>
      <c r="E19" s="448"/>
      <c r="F19" s="510"/>
      <c r="G19" s="511"/>
      <c r="H19" s="511"/>
      <c r="I19" s="512"/>
      <c r="J19" s="477"/>
      <c r="K19" s="478"/>
      <c r="L19" s="478"/>
      <c r="M19" s="478"/>
      <c r="N19" s="479"/>
      <c r="O19" s="477"/>
      <c r="P19" s="478"/>
      <c r="Q19" s="479"/>
    </row>
    <row r="20" spans="1:17" s="5" customFormat="1" ht="12.75" x14ac:dyDescent="0.2">
      <c r="A20" s="449" t="s">
        <v>21</v>
      </c>
      <c r="B20" s="450"/>
      <c r="C20" s="450"/>
      <c r="D20" s="450"/>
      <c r="E20" s="451"/>
      <c r="F20" s="513" t="str">
        <f>IF('F3'!$X$15=2,"",IF('F3'!$X$15=1,'P4'!F38,'J1'!F33))</f>
        <v/>
      </c>
      <c r="G20" s="514"/>
      <c r="H20" s="514"/>
      <c r="I20" s="515"/>
      <c r="J20" s="493" t="str">
        <f>IF('F3'!$X$17=2,"",IF('F3'!$X$17=1,'P5'!F38,'J2'!F33))</f>
        <v/>
      </c>
      <c r="K20" s="494"/>
      <c r="L20" s="494"/>
      <c r="M20" s="494"/>
      <c r="N20" s="495"/>
      <c r="O20" s="493" t="str">
        <f>IF('F3'!$X$19=2,"",IF('F3'!$X$19=1,'P3'!F38,'J3'!F33))</f>
        <v/>
      </c>
      <c r="P20" s="494"/>
      <c r="Q20" s="495"/>
    </row>
    <row r="21" spans="1:17" s="5" customFormat="1" ht="13.5" x14ac:dyDescent="0.2">
      <c r="A21" s="449" t="s">
        <v>22</v>
      </c>
      <c r="B21" s="450"/>
      <c r="C21" s="450"/>
      <c r="D21" s="450"/>
      <c r="E21" s="451"/>
      <c r="F21" s="121" t="str">
        <f>IF('F3'!$X$15=2,"",IF('F3'!$X$15=1,'P4'!P4,'J1'!O35))</f>
        <v/>
      </c>
      <c r="G21" s="517" t="str">
        <f>IF('F3'!$X$15=2,"",IF('F3'!$X$15=1,'P4'!Q4,'J1'!P35))</f>
        <v/>
      </c>
      <c r="H21" s="517"/>
      <c r="I21" s="122" t="str">
        <f>IF('F3'!$X$15=2,"",IF('F3'!$X$15=1,'P4'!R4,'J1'!Q35))</f>
        <v/>
      </c>
      <c r="J21" s="46" t="str">
        <f>IF('F3'!$X$17=2,"",IF('F3'!$X$17=1,'P5'!P4,'J2'!O35))</f>
        <v/>
      </c>
      <c r="K21" s="530" t="str">
        <f>IF('F3'!$X$17=2,"",IF('F3'!$X$17=1,'P5'!Q4,'J2'!P35))</f>
        <v/>
      </c>
      <c r="L21" s="530"/>
      <c r="M21" s="530"/>
      <c r="N21" s="48" t="str">
        <f>IF('F3'!$X$17=2,"",IF('F3'!$X$17=1,'P5'!R4,'J2'!Q35))</f>
        <v/>
      </c>
      <c r="O21" s="46" t="str">
        <f>IF('F3'!$X$19=2,"",IF('F3'!$X$19=1,'P3'!P4,'J3'!O35))</f>
        <v/>
      </c>
      <c r="P21" s="251" t="str">
        <f>IF('F3'!$X$19=2,"",IF('F3'!$X$19=1,'P3'!Q4,'J3'!P35))</f>
        <v/>
      </c>
      <c r="Q21" s="48" t="str">
        <f>IF('F3'!$X$19=2,"",IF('F3'!$X$19=1,'P3'!R4,'J3'!Q35))</f>
        <v/>
      </c>
    </row>
    <row r="22" spans="1:17" s="5" customFormat="1" ht="12.75" x14ac:dyDescent="0.2">
      <c r="A22" s="449" t="s">
        <v>23</v>
      </c>
      <c r="B22" s="450"/>
      <c r="C22" s="450"/>
      <c r="D22" s="450"/>
      <c r="E22" s="451"/>
      <c r="F22" s="497" t="str">
        <f>IF('F3'!$X$15=2,"",IF('F3'!$X$15=1,'P4'!F40,'J1'!F39))</f>
        <v/>
      </c>
      <c r="G22" s="498"/>
      <c r="H22" s="498"/>
      <c r="I22" s="499"/>
      <c r="J22" s="493" t="str">
        <f>IF('F3'!$X$17=2,"",IF('F3'!$X$17=1,'P5'!F40,'J2'!F39))</f>
        <v/>
      </c>
      <c r="K22" s="494"/>
      <c r="L22" s="494"/>
      <c r="M22" s="494"/>
      <c r="N22" s="495"/>
      <c r="O22" s="493" t="str">
        <f>IF('F3'!$X$19=2,"",IF('F3'!$X$19=1,'P3'!F40,'J3'!F39))</f>
        <v/>
      </c>
      <c r="P22" s="494"/>
      <c r="Q22" s="495"/>
    </row>
    <row r="23" spans="1:17" s="5" customFormat="1" ht="26.25" customHeight="1" x14ac:dyDescent="0.2">
      <c r="A23" s="480" t="s">
        <v>35</v>
      </c>
      <c r="B23" s="481"/>
      <c r="C23" s="481"/>
      <c r="D23" s="481"/>
      <c r="E23" s="482"/>
      <c r="F23" s="500" t="str">
        <f>IF('F3'!$X$15=2,"",IF('F3'!$X$15=1,'P4'!P42,'J1'!F41))</f>
        <v/>
      </c>
      <c r="G23" s="501"/>
      <c r="H23" s="501"/>
      <c r="I23" s="502"/>
      <c r="J23" s="503" t="str">
        <f>IF('F3'!$X$17=2,"",IF('F3'!$X$17=1,'P5'!P42,'J2'!P41))</f>
        <v/>
      </c>
      <c r="K23" s="504"/>
      <c r="L23" s="504"/>
      <c r="M23" s="504"/>
      <c r="N23" s="505"/>
      <c r="O23" s="503" t="str">
        <f>IF('F3'!$X$19=2,"",IF('F3'!$X$19=1,'P3'!P42,'J3'!P41))</f>
        <v/>
      </c>
      <c r="P23" s="504"/>
      <c r="Q23" s="505"/>
    </row>
    <row r="24" spans="1:17" s="5" customFormat="1" ht="12.75" x14ac:dyDescent="0.2">
      <c r="A24" s="449" t="s">
        <v>34</v>
      </c>
      <c r="B24" s="450"/>
      <c r="C24" s="450"/>
      <c r="D24" s="450"/>
      <c r="E24" s="451"/>
      <c r="F24" s="516" t="str">
        <f>IF('F3'!$X$15=2,"",IF('F3'!$X$15=1,'P4'!F8,'J1'!F4))</f>
        <v/>
      </c>
      <c r="G24" s="514"/>
      <c r="H24" s="514"/>
      <c r="I24" s="515"/>
      <c r="J24" s="531" t="str">
        <f>IF('F3'!$X$17=2,"",IF('F3'!$X$17=1,'P5'!F8,'J2'!F4))</f>
        <v/>
      </c>
      <c r="K24" s="532"/>
      <c r="L24" s="532"/>
      <c r="M24" s="532"/>
      <c r="N24" s="533"/>
      <c r="O24" s="531" t="str">
        <f>IF('F3'!$X$19=2,"",IF('F3'!$X$19=1,'P3'!F8,'J3'!F4))</f>
        <v/>
      </c>
      <c r="P24" s="532"/>
      <c r="Q24" s="533"/>
    </row>
    <row r="25" spans="1:17" s="5" customFormat="1" ht="12" customHeight="1" x14ac:dyDescent="0.2">
      <c r="A25" s="483" t="s">
        <v>37</v>
      </c>
      <c r="B25" s="484"/>
      <c r="C25" s="484"/>
      <c r="D25" s="484"/>
      <c r="E25" s="485"/>
      <c r="F25" s="518" t="str">
        <f>IF('F3'!$X$15=2,"",IF('F3'!$X$15=1,'P4'!P52,'J1'!O51))</f>
        <v/>
      </c>
      <c r="G25" s="519"/>
      <c r="H25" s="519"/>
      <c r="I25" s="519"/>
      <c r="J25" s="524" t="str">
        <f>IF('F3'!$X$17=2,"",IF('F3'!$X$17=1,'P5'!P52,'J2'!O51))</f>
        <v/>
      </c>
      <c r="K25" s="525"/>
      <c r="L25" s="525"/>
      <c r="M25" s="525"/>
      <c r="N25" s="526"/>
      <c r="O25" s="524" t="str">
        <f>IF('F3'!$X$19=2,"",IF('F3'!$X$19=1,'P3'!P52,'J3'!O51))</f>
        <v/>
      </c>
      <c r="P25" s="525"/>
      <c r="Q25" s="526"/>
    </row>
    <row r="26" spans="1:17" s="5" customFormat="1" ht="12" x14ac:dyDescent="0.2">
      <c r="A26" s="486"/>
      <c r="B26" s="487"/>
      <c r="C26" s="487"/>
      <c r="D26" s="487"/>
      <c r="E26" s="488"/>
      <c r="F26" s="520" t="str">
        <f>IF('F3'!$X$15=2,"",IF('F3'!$X$15=1,'P4'!P53,'J1'!O52))</f>
        <v/>
      </c>
      <c r="G26" s="521"/>
      <c r="H26" s="521"/>
      <c r="I26" s="521"/>
      <c r="J26" s="527" t="str">
        <f>IF('F3'!$X$17=2,"",IF('F3'!$X$17=1,'P5'!P53,'J2'!O52))</f>
        <v/>
      </c>
      <c r="K26" s="528"/>
      <c r="L26" s="528"/>
      <c r="M26" s="528"/>
      <c r="N26" s="529"/>
      <c r="O26" s="552" t="str">
        <f>IF('F3'!$X$19=2,"",IF('F3'!$X$19=1,'P3'!P53,'J3'!O52))</f>
        <v/>
      </c>
      <c r="P26" s="553"/>
      <c r="Q26" s="554"/>
    </row>
    <row r="27" spans="1:17" s="5" customFormat="1" ht="12" x14ac:dyDescent="0.2">
      <c r="A27" s="486"/>
      <c r="B27" s="487"/>
      <c r="C27" s="487"/>
      <c r="D27" s="487"/>
      <c r="E27" s="488"/>
      <c r="F27" s="520" t="str">
        <f>IF('F3'!$X$15=2,"",IF('F3'!$X$15=1,'P4'!P54,'J1'!O53))</f>
        <v/>
      </c>
      <c r="G27" s="521"/>
      <c r="H27" s="521"/>
      <c r="I27" s="521"/>
      <c r="J27" s="527" t="str">
        <f>IF('F3'!$X$17=2,"",IF('F3'!$X$17=1,'P5'!P54,'J2'!O53))</f>
        <v/>
      </c>
      <c r="K27" s="528"/>
      <c r="L27" s="528"/>
      <c r="M27" s="528"/>
      <c r="N27" s="529"/>
      <c r="O27" s="552" t="str">
        <f>IF('F3'!$X$19=2,"",IF('F3'!$X$19=1,'P3'!P54,'J3'!O53))</f>
        <v/>
      </c>
      <c r="P27" s="553"/>
      <c r="Q27" s="554"/>
    </row>
    <row r="28" spans="1:17" s="5" customFormat="1" ht="12" x14ac:dyDescent="0.2">
      <c r="A28" s="489"/>
      <c r="B28" s="490"/>
      <c r="C28" s="490"/>
      <c r="D28" s="490"/>
      <c r="E28" s="491"/>
      <c r="F28" s="522" t="str">
        <f>IF('F3'!$X$15=2,"",IF('F3'!$X$15=1,'P4'!P55,'J1'!O54))</f>
        <v/>
      </c>
      <c r="G28" s="523"/>
      <c r="H28" s="523"/>
      <c r="I28" s="523"/>
      <c r="J28" s="549" t="str">
        <f>IF('F3'!$X$17=2,"",IF('F3'!$X$17=1,'P5'!P55,'J2'!O54))</f>
        <v/>
      </c>
      <c r="K28" s="550"/>
      <c r="L28" s="550"/>
      <c r="M28" s="550"/>
      <c r="N28" s="551"/>
      <c r="O28" s="555" t="str">
        <f>IF('F3'!$X$19=2,"",IF('F3'!$X$19=1,'P3'!P55,'J3'!O54))</f>
        <v/>
      </c>
      <c r="P28" s="556"/>
      <c r="Q28" s="557"/>
    </row>
    <row r="29" spans="1:17" s="5" customFormat="1" ht="12.75" x14ac:dyDescent="0.2">
      <c r="A29" s="449" t="s">
        <v>36</v>
      </c>
      <c r="B29" s="450"/>
      <c r="C29" s="450"/>
      <c r="D29" s="450"/>
      <c r="E29" s="451"/>
      <c r="F29" s="431" t="str">
        <f>IF('F3'!$X$15=2,"",IF('F3'!$X$15=1,'P4'!F57,""))</f>
        <v/>
      </c>
      <c r="G29" s="432" t="s">
        <v>8</v>
      </c>
      <c r="H29" s="432"/>
      <c r="I29" s="433"/>
      <c r="J29" s="434" t="str">
        <f>IF('F3'!$X$17=2,"",IF('F3'!$X$17=1,'P5'!F57,""))</f>
        <v/>
      </c>
      <c r="K29" s="435"/>
      <c r="L29" s="435"/>
      <c r="M29" s="435"/>
      <c r="N29" s="436"/>
      <c r="O29" s="434" t="str">
        <f>IF('F3'!$X$19=2,"",IF('F3'!$X$19=1,'P3'!F57,""))</f>
        <v/>
      </c>
      <c r="P29" s="435"/>
      <c r="Q29" s="436"/>
    </row>
    <row r="30" spans="1:17" s="5" customFormat="1" ht="12.75" x14ac:dyDescent="0.2">
      <c r="A30" s="449" t="s">
        <v>24</v>
      </c>
      <c r="B30" s="450"/>
      <c r="C30" s="450"/>
      <c r="D30" s="450"/>
      <c r="E30" s="451"/>
      <c r="F30" s="543" t="str">
        <f>IF('F3'!$X$15=2,"",IF('F3'!$X$15=1,'P4'!P59,""))</f>
        <v/>
      </c>
      <c r="G30" s="544"/>
      <c r="H30" s="544"/>
      <c r="I30" s="545"/>
      <c r="J30" s="546" t="str">
        <f>IF('F3'!$X$17=2,"",IF('F3'!$X$17=1,'P5'!P59,""))</f>
        <v/>
      </c>
      <c r="K30" s="547"/>
      <c r="L30" s="547"/>
      <c r="M30" s="547"/>
      <c r="N30" s="548"/>
      <c r="O30" s="546" t="str">
        <f>IF('F3'!$X$19=2,"",IF('F3'!$X$19=1,'P3'!P59,""))</f>
        <v/>
      </c>
      <c r="P30" s="547"/>
      <c r="Q30" s="548"/>
    </row>
    <row r="31" spans="1:17" s="5" customFormat="1" ht="12.75" x14ac:dyDescent="0.2">
      <c r="A31" s="449" t="s">
        <v>25</v>
      </c>
      <c r="B31" s="450"/>
      <c r="C31" s="450"/>
      <c r="D31" s="450"/>
      <c r="E31" s="451"/>
      <c r="F31" s="513" t="str">
        <f>IF('F3'!$X$15=2,"",IF('F3'!$X$15=1,'P4'!F61,""))</f>
        <v/>
      </c>
      <c r="G31" s="514"/>
      <c r="H31" s="514"/>
      <c r="I31" s="515"/>
      <c r="J31" s="493" t="str">
        <f>IF('F3'!$X$17=2,"",IF('F3'!$X$17=1,'P5'!F61,""))</f>
        <v/>
      </c>
      <c r="K31" s="494"/>
      <c r="L31" s="494"/>
      <c r="M31" s="494"/>
      <c r="N31" s="495"/>
      <c r="O31" s="493" t="str">
        <f>IF('F3'!$X$19=2,"",IF('F3'!$X$19=1,'P3'!F61,""))</f>
        <v/>
      </c>
      <c r="P31" s="494"/>
      <c r="Q31" s="495"/>
    </row>
    <row r="32" spans="1:17" s="5" customFormat="1" ht="12.75" x14ac:dyDescent="0.2">
      <c r="A32" s="449" t="s">
        <v>26</v>
      </c>
      <c r="B32" s="450"/>
      <c r="C32" s="450"/>
      <c r="D32" s="450"/>
      <c r="E32" s="451"/>
      <c r="F32" s="534" t="str">
        <f>IF('F3'!$X$15=2,"",IF('F3'!$X$15=1,'P4'!F63,""))</f>
        <v/>
      </c>
      <c r="G32" s="535"/>
      <c r="H32" s="535"/>
      <c r="I32" s="536"/>
      <c r="J32" s="537" t="str">
        <f>IF('F3'!$X$17=2,"",IF('F3'!$X$17=1,'P5'!F63,""))</f>
        <v/>
      </c>
      <c r="K32" s="538"/>
      <c r="L32" s="538"/>
      <c r="M32" s="538"/>
      <c r="N32" s="539"/>
      <c r="O32" s="540" t="str">
        <f>IF('F3'!$X$19=2,"",IF('F3'!$X$19=1,'P3'!F63,""))</f>
        <v/>
      </c>
      <c r="P32" s="541"/>
      <c r="Q32" s="542"/>
    </row>
    <row r="33" spans="1:17" s="5" customFormat="1" ht="12.75" x14ac:dyDescent="0.2">
      <c r="A33" s="449" t="s">
        <v>27</v>
      </c>
      <c r="B33" s="450"/>
      <c r="C33" s="450"/>
      <c r="D33" s="450"/>
      <c r="E33" s="451"/>
      <c r="F33" s="513" t="str">
        <f>IF('F3'!$X$15=2,"",IF('F3'!$X$15=1,'P4'!F110,""))</f>
        <v/>
      </c>
      <c r="G33" s="514"/>
      <c r="H33" s="514"/>
      <c r="I33" s="515"/>
      <c r="J33" s="493" t="str">
        <f>IF('F3'!$X$17=2,"",IF('F3'!$X$17=1,'P5'!F110,""))</f>
        <v/>
      </c>
      <c r="K33" s="494"/>
      <c r="L33" s="494"/>
      <c r="M33" s="494"/>
      <c r="N33" s="495"/>
      <c r="O33" s="493" t="str">
        <f>IF('F3'!$X$19=2,"",IF('F3'!$X$19=1,'P3'!F110,""))</f>
        <v/>
      </c>
      <c r="P33" s="494"/>
      <c r="Q33" s="495"/>
    </row>
    <row r="34" spans="1:17" s="5" customFormat="1" ht="12" x14ac:dyDescent="0.2">
      <c r="A34" s="483" t="s">
        <v>38</v>
      </c>
      <c r="B34" s="484"/>
      <c r="C34" s="484"/>
      <c r="D34" s="484"/>
      <c r="E34" s="485"/>
      <c r="F34" s="572" t="str">
        <f>IF('F3'!$X$15=2,"",IF('F3'!$X$15=1,'P4'!F73,'J1'!F56))</f>
        <v/>
      </c>
      <c r="G34" s="573"/>
      <c r="H34" s="573"/>
      <c r="I34" s="574"/>
      <c r="J34" s="575" t="str">
        <f>IF('F3'!$X$17=2,"",IF('F3'!$X$17=1,'P5'!F73,'J2'!F56))</f>
        <v/>
      </c>
      <c r="K34" s="576"/>
      <c r="L34" s="576"/>
      <c r="M34" s="576"/>
      <c r="N34" s="577"/>
      <c r="O34" s="575" t="str">
        <f>IF('F3'!$X$19=2,"",IF('F3'!$X$19=1,'P3'!F73,'J3'!F56))</f>
        <v/>
      </c>
      <c r="P34" s="576"/>
      <c r="Q34" s="577"/>
    </row>
    <row r="35" spans="1:17" s="5" customFormat="1" ht="12" x14ac:dyDescent="0.2">
      <c r="A35" s="489"/>
      <c r="B35" s="490"/>
      <c r="C35" s="490"/>
      <c r="D35" s="490"/>
      <c r="E35" s="491"/>
      <c r="F35" s="522" t="str">
        <f>IF('F3'!$X$15=2,"",IF('F3'!$X$15=1,'P4'!Q74,'J1'!P57))</f>
        <v/>
      </c>
      <c r="G35" s="523"/>
      <c r="H35" s="523"/>
      <c r="I35" s="558"/>
      <c r="J35" s="559" t="str">
        <f>IF('F3'!$X$17=2,"",IF('F3'!$X$17=1,'P5'!Q74,'J2'!P57))</f>
        <v/>
      </c>
      <c r="K35" s="560"/>
      <c r="L35" s="560"/>
      <c r="M35" s="560"/>
      <c r="N35" s="561"/>
      <c r="O35" s="559" t="str">
        <f>IF('F3'!$X$19=2,"",IF('F3'!$X$19=1,'P3'!Q74,'J3'!P57))</f>
        <v/>
      </c>
      <c r="P35" s="560"/>
      <c r="Q35" s="561"/>
    </row>
    <row r="36" spans="1:17" s="5" customFormat="1" ht="12.75" x14ac:dyDescent="0.2">
      <c r="A36" s="449" t="s">
        <v>28</v>
      </c>
      <c r="B36" s="450"/>
      <c r="C36" s="450"/>
      <c r="D36" s="450"/>
      <c r="E36" s="451"/>
      <c r="F36" s="431" t="str">
        <f>IF('F3'!$X$15=2,"",IF('F3'!$X$15=1,'P4'!F76,"SI"))</f>
        <v/>
      </c>
      <c r="G36" s="432" t="s">
        <v>8</v>
      </c>
      <c r="H36" s="432"/>
      <c r="I36" s="433"/>
      <c r="J36" s="434" t="str">
        <f>IF('F3'!$X$17=2,"",IF('F3'!$X$17=1,'P5'!F76,"SI"))</f>
        <v/>
      </c>
      <c r="K36" s="435"/>
      <c r="L36" s="435"/>
      <c r="M36" s="435"/>
      <c r="N36" s="436"/>
      <c r="O36" s="434" t="str">
        <f>IF('F3'!$X$19=2,"",IF('F3'!$X$19=1,'P3'!F76,"SI"))</f>
        <v/>
      </c>
      <c r="P36" s="435"/>
      <c r="Q36" s="436"/>
    </row>
    <row r="37" spans="1:17" s="5" customFormat="1" ht="27.75" customHeight="1" x14ac:dyDescent="0.2">
      <c r="A37" s="578" t="s">
        <v>39</v>
      </c>
      <c r="B37" s="579"/>
      <c r="C37" s="579"/>
      <c r="D37" s="579"/>
      <c r="E37" s="580"/>
      <c r="F37" s="543" t="str">
        <f>IF('F3'!$X$15=2,"",IF('F3'!$X$15=1,'P4'!P78,""))</f>
        <v/>
      </c>
      <c r="G37" s="544"/>
      <c r="H37" s="544"/>
      <c r="I37" s="545"/>
      <c r="J37" s="563" t="str">
        <f>IF('F3'!$X$17=2,"",IF('F3'!$X$17=1,'P5'!P78,""))</f>
        <v/>
      </c>
      <c r="K37" s="564"/>
      <c r="L37" s="564"/>
      <c r="M37" s="564"/>
      <c r="N37" s="565"/>
      <c r="O37" s="563" t="str">
        <f>IF('F3'!$X$19=2,"",IF('F3'!$X$19=1,'P3'!P78,""))</f>
        <v/>
      </c>
      <c r="P37" s="564"/>
      <c r="Q37" s="565"/>
    </row>
    <row r="38" spans="1:17" s="5" customFormat="1" ht="80.25" customHeight="1" x14ac:dyDescent="0.2">
      <c r="A38" s="581" t="s">
        <v>40</v>
      </c>
      <c r="B38" s="582"/>
      <c r="C38" s="582"/>
      <c r="D38" s="582"/>
      <c r="E38" s="583"/>
      <c r="F38" s="566" t="str">
        <f>IF('F3'!$X$15=2,"",IF('F3'!$X$15=1,'P4'!R81,'J1'!Q60))</f>
        <v/>
      </c>
      <c r="G38" s="567" t="s">
        <v>8</v>
      </c>
      <c r="H38" s="567"/>
      <c r="I38" s="568"/>
      <c r="J38" s="569" t="str">
        <f>IF('F3'!$X$17=2,"",IF('F3'!$X$17=1,'P5'!R81,'J2'!Q60))</f>
        <v/>
      </c>
      <c r="K38" s="570"/>
      <c r="L38" s="570"/>
      <c r="M38" s="570"/>
      <c r="N38" s="571"/>
      <c r="O38" s="569" t="str">
        <f>IF('F3'!$X$19=2,"",IF('F3'!$X$19=1,'P3'!R81,'J3'!Q60))</f>
        <v/>
      </c>
      <c r="P38" s="570"/>
      <c r="Q38" s="571"/>
    </row>
    <row r="39" spans="1:17" s="12" customFormat="1" ht="11.25" x14ac:dyDescent="0.2">
      <c r="A39" s="8"/>
      <c r="B39" s="9"/>
      <c r="C39" s="9"/>
      <c r="D39" s="9"/>
      <c r="E39" s="9"/>
      <c r="F39" s="10"/>
      <c r="G39" s="10"/>
      <c r="H39" s="10"/>
      <c r="I39" s="10"/>
      <c r="J39" s="11"/>
      <c r="K39" s="11"/>
      <c r="L39" s="11"/>
      <c r="M39" s="11"/>
      <c r="N39" s="11"/>
      <c r="O39" s="562" t="s">
        <v>42</v>
      </c>
      <c r="P39" s="562"/>
      <c r="Q39" s="562"/>
    </row>
    <row r="40" spans="1:17" s="5" customFormat="1" ht="15.75" x14ac:dyDescent="0.2">
      <c r="A40" s="399" t="s">
        <v>10</v>
      </c>
      <c r="B40" s="399"/>
      <c r="C40" s="399"/>
      <c r="D40" s="399"/>
      <c r="E40" s="399"/>
      <c r="F40" s="399"/>
      <c r="G40" s="399"/>
      <c r="H40" s="399"/>
      <c r="I40" s="399"/>
      <c r="J40" s="399"/>
      <c r="K40" s="399"/>
      <c r="L40" s="399"/>
      <c r="M40" s="399"/>
      <c r="N40" s="399"/>
      <c r="O40" s="399"/>
      <c r="P40" s="399"/>
      <c r="Q40" s="399"/>
    </row>
    <row r="41" spans="1:17" ht="12" customHeight="1" x14ac:dyDescent="0.25">
      <c r="A41" s="13"/>
      <c r="F41" s="407" t="s">
        <v>29</v>
      </c>
      <c r="G41" s="407"/>
      <c r="H41" s="407"/>
      <c r="I41" s="407"/>
      <c r="J41" s="407" t="s">
        <v>30</v>
      </c>
      <c r="K41" s="407"/>
      <c r="L41" s="407"/>
      <c r="M41" s="407"/>
      <c r="N41" s="407"/>
      <c r="O41" s="407" t="s">
        <v>31</v>
      </c>
      <c r="P41" s="407"/>
      <c r="Q41" s="407"/>
    </row>
    <row r="42" spans="1:17" ht="24.95" customHeight="1" x14ac:dyDescent="0.25">
      <c r="A42" s="437" t="s">
        <v>44</v>
      </c>
      <c r="B42" s="438"/>
      <c r="C42" s="438"/>
      <c r="D42" s="438"/>
      <c r="E42" s="439"/>
      <c r="F42" s="431" t="str">
        <f>IF('F3'!$X$15=2,"",IF('F3'!$X$15=1,'P4'!F97,""))</f>
        <v/>
      </c>
      <c r="G42" s="432"/>
      <c r="H42" s="432"/>
      <c r="I42" s="433"/>
      <c r="J42" s="434" t="str">
        <f>IF('F3'!$X$17=2,"",IF('F3'!$X$17=1,'P5'!F97,""))</f>
        <v/>
      </c>
      <c r="K42" s="435"/>
      <c r="L42" s="435"/>
      <c r="M42" s="435"/>
      <c r="N42" s="436"/>
      <c r="O42" s="434" t="str">
        <f>IF('F3'!$X$19=2,"",IF('F3'!$X$19=1,'P3'!F97,""))</f>
        <v/>
      </c>
      <c r="P42" s="435"/>
      <c r="Q42" s="436"/>
    </row>
    <row r="43" spans="1:17" s="68" customFormat="1" ht="36.950000000000003" customHeight="1" x14ac:dyDescent="0.25">
      <c r="A43" s="440" t="s">
        <v>45</v>
      </c>
      <c r="B43" s="441"/>
      <c r="C43" s="441"/>
      <c r="D43" s="441"/>
      <c r="E43" s="442"/>
      <c r="F43" s="431" t="str">
        <f>IF('F3'!$X$15=2,"",IF('F3'!$X$15=1,'P4'!F101,""))</f>
        <v/>
      </c>
      <c r="G43" s="432"/>
      <c r="H43" s="432"/>
      <c r="I43" s="433"/>
      <c r="J43" s="434" t="str">
        <f>IF('F3'!$X$17=2,"",IF('F3'!$X$17=1,'P5'!F101,""))</f>
        <v/>
      </c>
      <c r="K43" s="435"/>
      <c r="L43" s="435"/>
      <c r="M43" s="435"/>
      <c r="N43" s="436"/>
      <c r="O43" s="434" t="str">
        <f>IF('F3'!$X$19=2,"",IF('F3'!$X$19=1,'P3'!F101,""))</f>
        <v/>
      </c>
      <c r="P43" s="435"/>
      <c r="Q43" s="436"/>
    </row>
    <row r="44" spans="1:17" ht="12" customHeight="1" x14ac:dyDescent="0.25">
      <c r="A44" s="422" t="s">
        <v>46</v>
      </c>
      <c r="B44" s="423"/>
      <c r="C44" s="423"/>
      <c r="D44" s="423"/>
      <c r="E44" s="424"/>
      <c r="F44" s="428" t="str">
        <f>IF('F3'!$X$15=2,"",IF('F3'!$X$15=1,'P4'!P104,""))</f>
        <v/>
      </c>
      <c r="G44" s="429"/>
      <c r="H44" s="429"/>
      <c r="I44" s="430"/>
      <c r="J44" s="414" t="str">
        <f>IF('F3'!$X$17=2,"",IF('F3'!$X$17=1,'P5'!P104,""))</f>
        <v/>
      </c>
      <c r="K44" s="415"/>
      <c r="L44" s="415"/>
      <c r="M44" s="415"/>
      <c r="N44" s="416"/>
      <c r="O44" s="414" t="str">
        <f>IF('F3'!$X$19=2,"",IF('F3'!$X$19=1,'P3'!P104,""))</f>
        <v/>
      </c>
      <c r="P44" s="415"/>
      <c r="Q44" s="416"/>
    </row>
    <row r="45" spans="1:17" ht="12" customHeight="1" x14ac:dyDescent="0.25">
      <c r="A45" s="422" t="s">
        <v>47</v>
      </c>
      <c r="B45" s="423"/>
      <c r="C45" s="423"/>
      <c r="D45" s="423"/>
      <c r="E45" s="424"/>
      <c r="F45" s="428" t="str">
        <f>IF('F3'!$X$15=2,"",IF('F3'!$X$15=1,'P4'!P106,""))</f>
        <v/>
      </c>
      <c r="G45" s="429"/>
      <c r="H45" s="429"/>
      <c r="I45" s="430"/>
      <c r="J45" s="414" t="str">
        <f>IF('F3'!$X$17=2,"",IF('F3'!$X$17=1,'P5'!P106,""))</f>
        <v/>
      </c>
      <c r="K45" s="415"/>
      <c r="L45" s="415"/>
      <c r="M45" s="415"/>
      <c r="N45" s="416"/>
      <c r="O45" s="414" t="str">
        <f>IF('F3'!$X$19=2,"",IF('F3'!$X$19=1,'P3'!P106,""))</f>
        <v/>
      </c>
      <c r="P45" s="415"/>
      <c r="Q45" s="416"/>
    </row>
    <row r="46" spans="1:17" ht="12" customHeight="1" x14ac:dyDescent="0.25">
      <c r="A46" s="422" t="s">
        <v>48</v>
      </c>
      <c r="B46" s="423"/>
      <c r="C46" s="423"/>
      <c r="D46" s="423"/>
      <c r="E46" s="424"/>
      <c r="F46" s="428" t="str">
        <f>IF('F3'!$X$15=2,"",IF('F3'!$X$15=1,'P4'!P108,""))</f>
        <v/>
      </c>
      <c r="G46" s="429"/>
      <c r="H46" s="429"/>
      <c r="I46" s="430"/>
      <c r="J46" s="414" t="str">
        <f>IF('F3'!$X$17=2,"",IF('F3'!$X$17=1,'P5'!P108,""))</f>
        <v/>
      </c>
      <c r="K46" s="415"/>
      <c r="L46" s="415"/>
      <c r="M46" s="415"/>
      <c r="N46" s="416"/>
      <c r="O46" s="414" t="str">
        <f>IF('F3'!$X$19=2,"",IF('F3'!$X$19=1,'P3'!P108,""))</f>
        <v/>
      </c>
      <c r="P46" s="415"/>
      <c r="Q46" s="416"/>
    </row>
    <row r="47" spans="1:17" ht="12" customHeight="1" x14ac:dyDescent="0.25">
      <c r="A47" s="422" t="s">
        <v>49</v>
      </c>
      <c r="B47" s="423"/>
      <c r="C47" s="423"/>
      <c r="D47" s="423"/>
      <c r="E47" s="424"/>
      <c r="F47" s="428" t="str">
        <f>IF('F3'!$X$15=2,"",IF('F3'!$X$15=1,'P4'!P112,""))</f>
        <v/>
      </c>
      <c r="G47" s="429"/>
      <c r="H47" s="429"/>
      <c r="I47" s="430"/>
      <c r="J47" s="414" t="str">
        <f>IF('F3'!$X$17=2,"",IF('F3'!$X$17=1,'P5'!P112,""))</f>
        <v/>
      </c>
      <c r="K47" s="415"/>
      <c r="L47" s="415"/>
      <c r="M47" s="415"/>
      <c r="N47" s="416"/>
      <c r="O47" s="414" t="str">
        <f>IF('F3'!$X$19=2,"",IF('F3'!$X$19=1,'P3'!P112,""))</f>
        <v/>
      </c>
      <c r="P47" s="415"/>
      <c r="Q47" s="416"/>
    </row>
    <row r="48" spans="1:17" ht="12" customHeight="1" x14ac:dyDescent="0.25">
      <c r="A48" s="425" t="s">
        <v>50</v>
      </c>
      <c r="B48" s="426"/>
      <c r="C48" s="426"/>
      <c r="D48" s="426"/>
      <c r="E48" s="427"/>
      <c r="F48" s="428" t="str">
        <f>IF('F3'!$X$15=2,"",IF('F3'!$X$15=1,'P4'!P114,""))</f>
        <v/>
      </c>
      <c r="G48" s="429"/>
      <c r="H48" s="429"/>
      <c r="I48" s="430"/>
      <c r="J48" s="414" t="str">
        <f>IF('F3'!$X$17=2,"",IF('F3'!$X$17=1,'P5'!P114,""))</f>
        <v/>
      </c>
      <c r="K48" s="415"/>
      <c r="L48" s="415"/>
      <c r="M48" s="415"/>
      <c r="N48" s="416"/>
      <c r="O48" s="414" t="str">
        <f>IF('F3'!$X$19=2,"",IF('F3'!$X$19=1,'P3'!P114,""))</f>
        <v/>
      </c>
      <c r="P48" s="415"/>
      <c r="Q48" s="416"/>
    </row>
    <row r="49" spans="1:17" ht="12" customHeight="1" x14ac:dyDescent="0.25">
      <c r="A49" s="13"/>
      <c r="B49" s="13"/>
      <c r="C49" s="13"/>
      <c r="D49" s="13"/>
      <c r="E49" s="13"/>
      <c r="F49" s="13"/>
      <c r="G49" s="13"/>
      <c r="H49" s="13"/>
    </row>
    <row r="50" spans="1:17" ht="128.25" customHeight="1" x14ac:dyDescent="0.25">
      <c r="A50" s="417" t="s">
        <v>41</v>
      </c>
      <c r="B50" s="417"/>
      <c r="C50" s="417"/>
      <c r="D50" s="417"/>
      <c r="E50" s="417"/>
      <c r="F50" s="417"/>
      <c r="G50" s="417"/>
      <c r="H50" s="417"/>
      <c r="I50" s="417"/>
      <c r="J50" s="417"/>
      <c r="K50" s="417"/>
      <c r="L50" s="417"/>
      <c r="M50" s="417"/>
      <c r="N50" s="417"/>
      <c r="O50" s="417"/>
      <c r="P50" s="417"/>
      <c r="Q50" s="417"/>
    </row>
    <row r="51" spans="1:17" ht="12" customHeight="1" x14ac:dyDescent="0.25">
      <c r="A51" s="13"/>
      <c r="B51" s="13"/>
      <c r="C51" s="13"/>
      <c r="D51" s="13"/>
      <c r="E51" s="13"/>
      <c r="F51" s="13"/>
      <c r="G51" s="13"/>
      <c r="H51" s="13"/>
    </row>
  </sheetData>
  <sheetProtection sheet="1" objects="1" scenarios="1"/>
  <mergeCells count="152">
    <mergeCell ref="A50:Q50"/>
    <mergeCell ref="A47:E47"/>
    <mergeCell ref="F47:I47"/>
    <mergeCell ref="J47:N47"/>
    <mergeCell ref="O47:Q47"/>
    <mergeCell ref="A48:E48"/>
    <mergeCell ref="F48:I48"/>
    <mergeCell ref="J48:N48"/>
    <mergeCell ref="O48:Q48"/>
    <mergeCell ref="A45:E45"/>
    <mergeCell ref="F45:I45"/>
    <mergeCell ref="J45:N45"/>
    <mergeCell ref="O45:Q45"/>
    <mergeCell ref="A46:E46"/>
    <mergeCell ref="F46:I46"/>
    <mergeCell ref="J46:N46"/>
    <mergeCell ref="O46:Q46"/>
    <mergeCell ref="A43:E43"/>
    <mergeCell ref="F43:I43"/>
    <mergeCell ref="J43:N43"/>
    <mergeCell ref="O43:Q43"/>
    <mergeCell ref="A44:E44"/>
    <mergeCell ref="F44:I44"/>
    <mergeCell ref="J44:N44"/>
    <mergeCell ref="O44:Q44"/>
    <mergeCell ref="A42:E42"/>
    <mergeCell ref="F42:I42"/>
    <mergeCell ref="J42:N42"/>
    <mergeCell ref="O42:Q42"/>
    <mergeCell ref="A38:E38"/>
    <mergeCell ref="F38:I38"/>
    <mergeCell ref="J38:N38"/>
    <mergeCell ref="O38:Q38"/>
    <mergeCell ref="O39:Q39"/>
    <mergeCell ref="A40:Q40"/>
    <mergeCell ref="A36:E36"/>
    <mergeCell ref="F36:I36"/>
    <mergeCell ref="J36:N36"/>
    <mergeCell ref="O36:Q36"/>
    <mergeCell ref="A37:E37"/>
    <mergeCell ref="F37:I37"/>
    <mergeCell ref="J37:N37"/>
    <mergeCell ref="O37:Q37"/>
    <mergeCell ref="F41:I41"/>
    <mergeCell ref="J41:N41"/>
    <mergeCell ref="O41:Q41"/>
    <mergeCell ref="A33:E33"/>
    <mergeCell ref="F33:I33"/>
    <mergeCell ref="J33:N33"/>
    <mergeCell ref="O33:Q33"/>
    <mergeCell ref="A34:E35"/>
    <mergeCell ref="F34:I34"/>
    <mergeCell ref="J34:N34"/>
    <mergeCell ref="O34:Q34"/>
    <mergeCell ref="F35:I35"/>
    <mergeCell ref="J35:N35"/>
    <mergeCell ref="O35:Q35"/>
    <mergeCell ref="A31:E31"/>
    <mergeCell ref="F31:I31"/>
    <mergeCell ref="J31:N31"/>
    <mergeCell ref="O31:Q31"/>
    <mergeCell ref="A32:E32"/>
    <mergeCell ref="F32:I32"/>
    <mergeCell ref="J32:N32"/>
    <mergeCell ref="O32:Q32"/>
    <mergeCell ref="A29:E29"/>
    <mergeCell ref="F29:I29"/>
    <mergeCell ref="J29:N29"/>
    <mergeCell ref="O29:Q29"/>
    <mergeCell ref="A30:E30"/>
    <mergeCell ref="F30:I30"/>
    <mergeCell ref="J30:N30"/>
    <mergeCell ref="O30:Q30"/>
    <mergeCell ref="O26:Q26"/>
    <mergeCell ref="F27:I27"/>
    <mergeCell ref="J27:N27"/>
    <mergeCell ref="O27:Q27"/>
    <mergeCell ref="F28:I28"/>
    <mergeCell ref="J28:N28"/>
    <mergeCell ref="O28:Q28"/>
    <mergeCell ref="A24:E24"/>
    <mergeCell ref="F24:I24"/>
    <mergeCell ref="J24:N24"/>
    <mergeCell ref="O24:Q24"/>
    <mergeCell ref="A25:E28"/>
    <mergeCell ref="F25:I25"/>
    <mergeCell ref="J25:N25"/>
    <mergeCell ref="O25:Q25"/>
    <mergeCell ref="F26:I26"/>
    <mergeCell ref="J26:N26"/>
    <mergeCell ref="A22:E22"/>
    <mergeCell ref="F22:I22"/>
    <mergeCell ref="J22:N22"/>
    <mergeCell ref="O22:Q22"/>
    <mergeCell ref="A23:E23"/>
    <mergeCell ref="F23:I23"/>
    <mergeCell ref="J23:N23"/>
    <mergeCell ref="O23:Q23"/>
    <mergeCell ref="A20:E20"/>
    <mergeCell ref="F20:I20"/>
    <mergeCell ref="J20:N20"/>
    <mergeCell ref="O20:Q20"/>
    <mergeCell ref="A21:E21"/>
    <mergeCell ref="G21:H21"/>
    <mergeCell ref="K21:M21"/>
    <mergeCell ref="A17:E17"/>
    <mergeCell ref="F17:I17"/>
    <mergeCell ref="J17:N17"/>
    <mergeCell ref="O17:Q17"/>
    <mergeCell ref="A18:E19"/>
    <mergeCell ref="F18:I19"/>
    <mergeCell ref="J18:N19"/>
    <mergeCell ref="O18:Q19"/>
    <mergeCell ref="A15:E15"/>
    <mergeCell ref="F15:I15"/>
    <mergeCell ref="J15:N15"/>
    <mergeCell ref="O15:Q15"/>
    <mergeCell ref="A16:E16"/>
    <mergeCell ref="F16:I16"/>
    <mergeCell ref="J16:N16"/>
    <mergeCell ref="O16:Q16"/>
    <mergeCell ref="A13:E13"/>
    <mergeCell ref="F13:I13"/>
    <mergeCell ref="J13:N13"/>
    <mergeCell ref="O13:Q13"/>
    <mergeCell ref="A14:E14"/>
    <mergeCell ref="F14:I14"/>
    <mergeCell ref="J14:N14"/>
    <mergeCell ref="O14:Q14"/>
    <mergeCell ref="A11:E11"/>
    <mergeCell ref="F11:I11"/>
    <mergeCell ref="J11:N11"/>
    <mergeCell ref="O11:Q11"/>
    <mergeCell ref="A12:E12"/>
    <mergeCell ref="F12:I12"/>
    <mergeCell ref="J12:N12"/>
    <mergeCell ref="O12:Q12"/>
    <mergeCell ref="A1:Q1"/>
    <mergeCell ref="A2:Q2"/>
    <mergeCell ref="B4:G4"/>
    <mergeCell ref="A8:E9"/>
    <mergeCell ref="F8:I9"/>
    <mergeCell ref="J8:N9"/>
    <mergeCell ref="O8:Q9"/>
    <mergeCell ref="A10:E10"/>
    <mergeCell ref="F10:I10"/>
    <mergeCell ref="J10:N10"/>
    <mergeCell ref="O10:Q10"/>
    <mergeCell ref="A6:Q6"/>
    <mergeCell ref="F7:I7"/>
    <mergeCell ref="J7:N7"/>
    <mergeCell ref="O7:Q7"/>
  </mergeCells>
  <conditionalFormatting sqref="A4:Q51">
    <cfRule type="expression" dxfId="194" priority="2">
      <formula>$S$2</formula>
    </cfRule>
  </conditionalFormatting>
  <conditionalFormatting sqref="A2:Q2">
    <cfRule type="expression" dxfId="193" priority="1">
      <formula>$S$2</formula>
    </cfRule>
  </conditionalFormatting>
  <dataValidations count="1">
    <dataValidation type="list" allowBlank="1" showInputMessage="1" showErrorMessage="1" sqref="L4">
      <formula1>"SI,NO"</formula1>
    </dataValidation>
  </dataValidations>
  <printOptions horizontalCentered="1"/>
  <pageMargins left="0.23622047244094491" right="0.23622047244094491" top="0.74803149606299213" bottom="0.74803149606299213" header="0.31496062992125984" footer="0.31496062992125984"/>
  <pageSetup scale="75" orientation="landscape" r:id="rId1"/>
  <rowBreaks count="1" manualBreakCount="1">
    <brk id="39"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2:AG49"/>
  <sheetViews>
    <sheetView showGridLines="0" showRowColHeaders="0" zoomScaleNormal="100" workbookViewId="0"/>
  </sheetViews>
  <sheetFormatPr baseColWidth="10" defaultColWidth="0" defaultRowHeight="15" x14ac:dyDescent="0.25"/>
  <cols>
    <col min="1" max="1" width="1.7109375" style="193" customWidth="1"/>
    <col min="2" max="2" width="4.42578125" style="193" customWidth="1"/>
    <col min="3" max="3" width="32.5703125" style="193" customWidth="1"/>
    <col min="4" max="4" width="9.28515625" style="193" customWidth="1"/>
    <col min="5" max="5" width="7" style="193" customWidth="1"/>
    <col min="6" max="6" width="1.7109375" style="193" customWidth="1"/>
    <col min="7" max="7" width="0.5703125" style="193" customWidth="1"/>
    <col min="8" max="8" width="6.140625" style="193" customWidth="1"/>
    <col min="9" max="9" width="1.7109375" style="193" customWidth="1"/>
    <col min="10" max="10" width="0.5703125" style="193" customWidth="1"/>
    <col min="11" max="11" width="7" style="193" customWidth="1"/>
    <col min="12" max="12" width="1.7109375" style="193" customWidth="1"/>
    <col min="13" max="13" width="0.5703125" style="193" customWidth="1"/>
    <col min="14" max="14" width="6.140625" style="193" customWidth="1"/>
    <col min="15" max="15" width="1.7109375" style="193" customWidth="1"/>
    <col min="16" max="16" width="0.5703125" style="193" customWidth="1"/>
    <col min="17" max="17" width="7" style="193" customWidth="1"/>
    <col min="18" max="18" width="1.7109375" style="193" customWidth="1"/>
    <col min="19" max="19" width="0.5703125" style="193" customWidth="1"/>
    <col min="20" max="20" width="6.140625" style="193" customWidth="1"/>
    <col min="21" max="21" width="1.7109375" style="193" customWidth="1"/>
    <col min="22" max="22" width="0.5703125" style="193" customWidth="1"/>
    <col min="23" max="23" width="7" style="193" customWidth="1"/>
    <col min="24" max="24" width="1.7109375" style="193" customWidth="1"/>
    <col min="25" max="25" width="0.5703125" style="193" customWidth="1"/>
    <col min="26" max="26" width="6.140625" style="193" customWidth="1"/>
    <col min="27" max="27" width="1.7109375" style="193" customWidth="1"/>
    <col min="28" max="28" width="0.5703125" style="193" customWidth="1"/>
    <col min="29" max="29" width="2.140625" style="193" customWidth="1"/>
    <col min="30" max="33" width="0" style="193" hidden="1" customWidth="1"/>
    <col min="34" max="16384" width="11.42578125" style="193" hidden="1"/>
  </cols>
  <sheetData>
    <row r="2" spans="2:28" x14ac:dyDescent="0.25">
      <c r="B2" s="192" t="str">
        <f>FFinal&amp;", "&amp;'F5'!N6</f>
        <v>, 0 de Enero de 1900</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row>
    <row r="3" spans="2:28" x14ac:dyDescent="0.25">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row>
    <row r="4" spans="2:28" x14ac:dyDescent="0.25">
      <c r="B4" s="192" t="s">
        <v>218</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row>
    <row r="5" spans="2:28" s="195" customFormat="1" ht="35.1" customHeight="1" x14ac:dyDescent="0.25">
      <c r="B5" s="194" t="s">
        <v>219</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row>
    <row r="6" spans="2:28" x14ac:dyDescent="0.25">
      <c r="B6" s="196" t="s">
        <v>220</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row>
    <row r="7" spans="2:28" x14ac:dyDescent="0.25">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row>
    <row r="8" spans="2:28" x14ac:dyDescent="0.25">
      <c r="B8" s="585" t="s">
        <v>221</v>
      </c>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row>
    <row r="9" spans="2:28" x14ac:dyDescent="0.25">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row>
    <row r="10" spans="2:28" x14ac:dyDescent="0.25">
      <c r="B10" s="192" t="s">
        <v>222</v>
      </c>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row>
    <row r="11" spans="2:28" x14ac:dyDescent="0.25">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row>
    <row r="12" spans="2:28" ht="29.25" customHeight="1" x14ac:dyDescent="0.25">
      <c r="B12" s="586" t="s">
        <v>223</v>
      </c>
      <c r="C12" s="586"/>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row>
    <row r="13" spans="2:28" ht="5.0999999999999996" customHeight="1" x14ac:dyDescent="0.25">
      <c r="E13" s="215"/>
      <c r="F13" s="198"/>
      <c r="G13" s="199"/>
      <c r="H13" s="197"/>
      <c r="I13" s="198"/>
      <c r="J13" s="216"/>
      <c r="K13" s="215"/>
      <c r="L13" s="198"/>
      <c r="M13" s="199"/>
      <c r="N13" s="197"/>
      <c r="O13" s="198"/>
      <c r="P13" s="216"/>
      <c r="Q13" s="198"/>
      <c r="R13" s="198"/>
      <c r="S13" s="199"/>
      <c r="T13" s="197"/>
      <c r="U13" s="198"/>
      <c r="V13" s="198"/>
      <c r="W13" s="215"/>
      <c r="X13" s="198"/>
      <c r="Y13" s="199"/>
      <c r="Z13" s="197"/>
      <c r="AA13" s="198"/>
      <c r="AB13" s="216"/>
    </row>
    <row r="14" spans="2:28" ht="9.9499999999999993" customHeight="1" x14ac:dyDescent="0.25">
      <c r="D14" s="200" t="s">
        <v>199</v>
      </c>
      <c r="E14" s="217" t="s">
        <v>202</v>
      </c>
      <c r="F14" s="202" t="str">
        <f>IF('F4'!N7&lt;&gt;"",IF('F4'!N7=E14,"X",""),"")</f>
        <v/>
      </c>
      <c r="G14" s="203"/>
      <c r="H14" s="201" t="s">
        <v>203</v>
      </c>
      <c r="I14" s="202" t="str">
        <f>IF('F4'!N7&lt;&gt;"",IF('F4'!N7=H14,"X",""),"")</f>
        <v/>
      </c>
      <c r="J14" s="218"/>
      <c r="K14" s="217" t="s">
        <v>202</v>
      </c>
      <c r="L14" s="202" t="str">
        <f>IF('F4'!O7&lt;&gt;"",IF('F4'!O7=K14,"X",""),"")</f>
        <v/>
      </c>
      <c r="M14" s="203"/>
      <c r="N14" s="201" t="s">
        <v>203</v>
      </c>
      <c r="O14" s="202" t="str">
        <f>IF('F4'!O7&lt;&gt;"",IF('F4'!O7=N14,"X",""),"")</f>
        <v/>
      </c>
      <c r="P14" s="218"/>
      <c r="Q14" s="214" t="s">
        <v>202</v>
      </c>
      <c r="R14" s="202" t="str">
        <f>IF('F4'!P7&lt;&gt;"",IF('F4'!P7=Q14,"X",""),"")</f>
        <v/>
      </c>
      <c r="S14" s="203"/>
      <c r="T14" s="201" t="s">
        <v>203</v>
      </c>
      <c r="U14" s="202" t="str">
        <f>IF('F4'!P7&lt;&gt;"",IF('F4'!P7=T14,"X",""),"")</f>
        <v/>
      </c>
      <c r="V14" s="223"/>
      <c r="W14" s="217" t="s">
        <v>202</v>
      </c>
      <c r="X14" s="202" t="str">
        <f>IF('F4'!Q7&lt;&gt;"",IF('F4'!Q7=W14,"X",""),"")</f>
        <v/>
      </c>
      <c r="Y14" s="203"/>
      <c r="Z14" s="201" t="s">
        <v>203</v>
      </c>
      <c r="AA14" s="202" t="str">
        <f>IF('F4'!V7&lt;&gt;"",IF('F4'!V7=Z14,"X",""),"")</f>
        <v/>
      </c>
      <c r="AB14" s="218"/>
    </row>
    <row r="15" spans="2:28" ht="5.0999999999999996" customHeight="1" x14ac:dyDescent="0.25">
      <c r="D15" s="200"/>
      <c r="E15" s="219"/>
      <c r="F15" s="205"/>
      <c r="G15" s="206"/>
      <c r="H15" s="204"/>
      <c r="I15" s="207"/>
      <c r="J15" s="220"/>
      <c r="K15" s="219"/>
      <c r="L15" s="205"/>
      <c r="M15" s="206"/>
      <c r="N15" s="204"/>
      <c r="O15" s="207"/>
      <c r="P15" s="220"/>
      <c r="Q15" s="205"/>
      <c r="R15" s="205"/>
      <c r="S15" s="206"/>
      <c r="T15" s="204"/>
      <c r="U15" s="207"/>
      <c r="V15" s="207"/>
      <c r="W15" s="219"/>
      <c r="X15" s="205"/>
      <c r="Y15" s="206"/>
      <c r="Z15" s="204"/>
      <c r="AA15" s="207"/>
      <c r="AB15" s="220"/>
    </row>
    <row r="16" spans="2:28" ht="5.0999999999999996" customHeight="1" x14ac:dyDescent="0.25">
      <c r="D16" s="200"/>
      <c r="E16" s="221"/>
      <c r="F16" s="209"/>
      <c r="G16" s="210"/>
      <c r="H16" s="208"/>
      <c r="I16" s="211"/>
      <c r="J16" s="222"/>
      <c r="K16" s="221"/>
      <c r="L16" s="209"/>
      <c r="M16" s="210"/>
      <c r="N16" s="208"/>
      <c r="O16" s="211"/>
      <c r="P16" s="222"/>
      <c r="Q16" s="209"/>
      <c r="R16" s="209"/>
      <c r="S16" s="210"/>
      <c r="T16" s="208"/>
      <c r="U16" s="211"/>
      <c r="V16" s="211"/>
      <c r="W16" s="221"/>
      <c r="X16" s="209"/>
      <c r="Y16" s="210"/>
      <c r="Z16" s="208"/>
      <c r="AA16" s="211"/>
      <c r="AB16" s="222"/>
    </row>
    <row r="17" spans="2:28" ht="9.9499999999999993" customHeight="1" x14ac:dyDescent="0.25">
      <c r="D17" s="200" t="s">
        <v>200</v>
      </c>
      <c r="E17" s="217" t="s">
        <v>204</v>
      </c>
      <c r="F17" s="202" t="str">
        <f>IF('F4'!N9&lt;&gt;"",IF('F4'!N9=E17,"X",""),"")</f>
        <v/>
      </c>
      <c r="G17" s="203"/>
      <c r="H17" s="201" t="s">
        <v>227</v>
      </c>
      <c r="I17" s="202" t="str">
        <f>IF('F4'!N9&lt;&gt;"",IF('F4'!N9=H17,"X",""),"")</f>
        <v/>
      </c>
      <c r="J17" s="218"/>
      <c r="K17" s="217" t="s">
        <v>204</v>
      </c>
      <c r="L17" s="202" t="str">
        <f>IF('F4'!O9&lt;&gt;"",IF('F4'!O9=K17,"X",""),"")</f>
        <v/>
      </c>
      <c r="M17" s="203"/>
      <c r="N17" s="201" t="s">
        <v>227</v>
      </c>
      <c r="O17" s="202" t="str">
        <f>IF('F4'!O9&lt;&gt;"",IF('F4'!O9=N17,"X",""),"")</f>
        <v/>
      </c>
      <c r="P17" s="218"/>
      <c r="Q17" s="214" t="s">
        <v>204</v>
      </c>
      <c r="R17" s="202" t="str">
        <f>IF('F4'!P9&lt;&gt;"",IF('F4'!P9=Q17,"X",""),"")</f>
        <v/>
      </c>
      <c r="S17" s="203"/>
      <c r="T17" s="201" t="s">
        <v>227</v>
      </c>
      <c r="U17" s="202" t="str">
        <f>IF('F4'!P9&lt;&gt;"",IF('F4'!P9=T17,"X",""),"")</f>
        <v/>
      </c>
      <c r="V17" s="223"/>
      <c r="W17" s="217" t="s">
        <v>204</v>
      </c>
      <c r="X17" s="202" t="str">
        <f>IF('F4'!Q9&lt;&gt;"",IF('F4'!Q9=W17,"X",""),"")</f>
        <v/>
      </c>
      <c r="Y17" s="203"/>
      <c r="Z17" s="201" t="s">
        <v>227</v>
      </c>
      <c r="AA17" s="202" t="str">
        <f>IF('F4'!V9&lt;&gt;"",IF('F4'!V9=Z17,"X",""),"")</f>
        <v/>
      </c>
      <c r="AB17" s="218"/>
    </row>
    <row r="18" spans="2:28" ht="5.0999999999999996" customHeight="1" x14ac:dyDescent="0.25">
      <c r="D18" s="200"/>
      <c r="E18" s="219"/>
      <c r="F18" s="205"/>
      <c r="G18" s="206"/>
      <c r="H18" s="204"/>
      <c r="I18" s="207"/>
      <c r="J18" s="220"/>
      <c r="K18" s="219"/>
      <c r="L18" s="205"/>
      <c r="M18" s="206"/>
      <c r="N18" s="204"/>
      <c r="O18" s="207"/>
      <c r="P18" s="220"/>
      <c r="Q18" s="205"/>
      <c r="R18" s="205"/>
      <c r="S18" s="206"/>
      <c r="T18" s="204"/>
      <c r="U18" s="207"/>
      <c r="V18" s="207"/>
      <c r="W18" s="219"/>
      <c r="X18" s="205"/>
      <c r="Y18" s="206"/>
      <c r="Z18" s="204"/>
      <c r="AA18" s="207"/>
      <c r="AB18" s="220"/>
    </row>
    <row r="19" spans="2:28" ht="5.0999999999999996" customHeight="1" x14ac:dyDescent="0.25">
      <c r="D19" s="200"/>
      <c r="E19" s="221"/>
      <c r="F19" s="209"/>
      <c r="G19" s="210"/>
      <c r="H19" s="208"/>
      <c r="I19" s="211"/>
      <c r="J19" s="222"/>
      <c r="K19" s="221"/>
      <c r="L19" s="209"/>
      <c r="M19" s="210"/>
      <c r="N19" s="208"/>
      <c r="O19" s="211"/>
      <c r="P19" s="222"/>
      <c r="Q19" s="209"/>
      <c r="R19" s="209"/>
      <c r="S19" s="210"/>
      <c r="T19" s="208"/>
      <c r="U19" s="211"/>
      <c r="V19" s="211"/>
      <c r="W19" s="221"/>
      <c r="X19" s="209"/>
      <c r="Y19" s="210"/>
      <c r="Z19" s="208"/>
      <c r="AA19" s="211"/>
      <c r="AB19" s="222"/>
    </row>
    <row r="20" spans="2:28" ht="9.9499999999999993" customHeight="1" x14ac:dyDescent="0.25">
      <c r="D20" s="200" t="s">
        <v>226</v>
      </c>
      <c r="E20" s="217" t="s">
        <v>205</v>
      </c>
      <c r="F20" s="202" t="str">
        <f>IF('F4'!N11&lt;&gt;"",IF('F4'!N11=E20,"X",""),"")</f>
        <v/>
      </c>
      <c r="G20" s="203"/>
      <c r="H20" s="201" t="s">
        <v>206</v>
      </c>
      <c r="I20" s="202" t="str">
        <f>IF('F4'!N11&lt;&gt;"",IF('F4'!N11=H20,"X",""),"")</f>
        <v/>
      </c>
      <c r="J20" s="218"/>
      <c r="K20" s="217" t="s">
        <v>205</v>
      </c>
      <c r="L20" s="202" t="str">
        <f>IF('F4'!O11&lt;&gt;"",IF('F4'!O11=K20,"X",""),"")</f>
        <v/>
      </c>
      <c r="M20" s="203"/>
      <c r="N20" s="201" t="s">
        <v>206</v>
      </c>
      <c r="O20" s="202" t="str">
        <f>IF('F4'!O11&lt;&gt;"",IF('F4'!O11=N20,"X",""),"")</f>
        <v/>
      </c>
      <c r="P20" s="218"/>
      <c r="Q20" s="214" t="s">
        <v>205</v>
      </c>
      <c r="R20" s="202" t="str">
        <f>IF('F4'!P11&lt;&gt;"",IF('F4'!P11=Q20,"X",""),"")</f>
        <v/>
      </c>
      <c r="S20" s="203"/>
      <c r="T20" s="201" t="s">
        <v>206</v>
      </c>
      <c r="U20" s="202" t="str">
        <f>IF('F4'!P11&lt;&gt;"",IF('F4'!P11=T20,"X",""),"")</f>
        <v/>
      </c>
      <c r="V20" s="223"/>
      <c r="W20" s="217" t="s">
        <v>205</v>
      </c>
      <c r="X20" s="202" t="str">
        <f>IF('F4'!Q11&lt;&gt;"",IF('F4'!Q11=W20,"X",""),"")</f>
        <v/>
      </c>
      <c r="Y20" s="203"/>
      <c r="Z20" s="201" t="s">
        <v>206</v>
      </c>
      <c r="AA20" s="202" t="str">
        <f>IF('F4'!Q11&lt;&gt;"",IF('F4'!Q11=Z20,"X",""),"")</f>
        <v/>
      </c>
      <c r="AB20" s="218"/>
    </row>
    <row r="21" spans="2:28" ht="5.0999999999999996" customHeight="1" x14ac:dyDescent="0.25">
      <c r="D21" s="200"/>
      <c r="E21" s="219"/>
      <c r="F21" s="205"/>
      <c r="G21" s="206"/>
      <c r="H21" s="204"/>
      <c r="I21" s="207"/>
      <c r="J21" s="220"/>
      <c r="K21" s="219"/>
      <c r="L21" s="205"/>
      <c r="M21" s="206"/>
      <c r="N21" s="204"/>
      <c r="O21" s="207"/>
      <c r="P21" s="220"/>
      <c r="Q21" s="205"/>
      <c r="R21" s="205"/>
      <c r="S21" s="206"/>
      <c r="T21" s="204"/>
      <c r="U21" s="207"/>
      <c r="V21" s="207"/>
      <c r="W21" s="219"/>
      <c r="X21" s="205"/>
      <c r="Y21" s="206"/>
      <c r="Z21" s="204"/>
      <c r="AA21" s="207"/>
      <c r="AB21" s="220"/>
    </row>
    <row r="22" spans="2:28" x14ac:dyDescent="0.25">
      <c r="B22" s="609" t="s">
        <v>224</v>
      </c>
      <c r="C22" s="609"/>
      <c r="D22" s="212" t="s">
        <v>225</v>
      </c>
      <c r="E22" s="610" t="s">
        <v>211</v>
      </c>
      <c r="F22" s="608"/>
      <c r="G22" s="608"/>
      <c r="H22" s="608"/>
      <c r="I22" s="608"/>
      <c r="J22" s="611"/>
      <c r="K22" s="608" t="s">
        <v>212</v>
      </c>
      <c r="L22" s="608"/>
      <c r="M22" s="608"/>
      <c r="N22" s="608"/>
      <c r="O22" s="608"/>
      <c r="P22" s="608"/>
      <c r="Q22" s="610" t="s">
        <v>213</v>
      </c>
      <c r="R22" s="608"/>
      <c r="S22" s="608"/>
      <c r="T22" s="608"/>
      <c r="U22" s="608"/>
      <c r="V22" s="611"/>
      <c r="W22" s="610" t="s">
        <v>214</v>
      </c>
      <c r="X22" s="608"/>
      <c r="Y22" s="608"/>
      <c r="Z22" s="608"/>
      <c r="AA22" s="608"/>
      <c r="AB22" s="611"/>
    </row>
    <row r="23" spans="2:28" ht="5.0999999999999996" customHeight="1" x14ac:dyDescent="0.25">
      <c r="B23" s="594">
        <v>1</v>
      </c>
      <c r="C23" s="597" t="str">
        <f>'F4'!G29</f>
        <v/>
      </c>
      <c r="D23" s="600" t="str">
        <f>'F4'!N31</f>
        <v/>
      </c>
      <c r="E23" s="215"/>
      <c r="F23" s="198"/>
      <c r="G23" s="198"/>
      <c r="H23" s="198"/>
      <c r="I23" s="198"/>
      <c r="J23" s="216"/>
      <c r="K23" s="198"/>
      <c r="L23" s="198"/>
      <c r="M23" s="198"/>
      <c r="N23" s="198"/>
      <c r="O23" s="198"/>
      <c r="P23" s="198"/>
      <c r="Q23" s="215"/>
      <c r="R23" s="198"/>
      <c r="S23" s="198"/>
      <c r="T23" s="198"/>
      <c r="U23" s="198"/>
      <c r="V23" s="216"/>
      <c r="W23" s="215"/>
      <c r="X23" s="198"/>
      <c r="Y23" s="198"/>
      <c r="Z23" s="198"/>
      <c r="AA23" s="198"/>
      <c r="AB23" s="216"/>
    </row>
    <row r="24" spans="2:28" ht="9.9499999999999993" customHeight="1" x14ac:dyDescent="0.25">
      <c r="B24" s="595"/>
      <c r="C24" s="598"/>
      <c r="D24" s="601"/>
      <c r="E24" s="603" t="s">
        <v>228</v>
      </c>
      <c r="F24" s="604"/>
      <c r="G24" s="604"/>
      <c r="H24" s="604"/>
      <c r="I24" s="202" t="str">
        <f>IF('F4'!N34&lt;&gt;"",IF('F4'!N34="SI","X",""),"")</f>
        <v/>
      </c>
      <c r="J24" s="224"/>
      <c r="K24" s="604" t="s">
        <v>228</v>
      </c>
      <c r="L24" s="604"/>
      <c r="M24" s="604"/>
      <c r="N24" s="604"/>
      <c r="O24" s="213" t="str">
        <f>IF('F4'!O34&lt;&gt;"",IF('F4'!O34="SI","X",""),"")</f>
        <v/>
      </c>
      <c r="P24" s="225"/>
      <c r="Q24" s="603" t="s">
        <v>228</v>
      </c>
      <c r="R24" s="604"/>
      <c r="S24" s="604"/>
      <c r="T24" s="604"/>
      <c r="U24" s="213" t="str">
        <f>IF('F4'!P34&lt;&gt;"",IF('F4'!P34="SI","X",""),"")</f>
        <v/>
      </c>
      <c r="V24" s="224"/>
      <c r="W24" s="603" t="s">
        <v>228</v>
      </c>
      <c r="X24" s="604"/>
      <c r="Y24" s="604"/>
      <c r="Z24" s="604"/>
      <c r="AA24" s="213" t="str">
        <f>IF('F4'!Q34&lt;&gt;"",IF('F4'!Q34="SI","X",""),"")</f>
        <v/>
      </c>
      <c r="AB24" s="224"/>
    </row>
    <row r="25" spans="2:28" ht="9.9499999999999993" customHeight="1" x14ac:dyDescent="0.25">
      <c r="B25" s="595"/>
      <c r="C25" s="598"/>
      <c r="D25" s="601"/>
      <c r="E25" s="605" t="s">
        <v>229</v>
      </c>
      <c r="F25" s="606"/>
      <c r="G25" s="606"/>
      <c r="H25" s="606"/>
      <c r="I25" s="606"/>
      <c r="J25" s="607"/>
      <c r="K25" s="606" t="s">
        <v>229</v>
      </c>
      <c r="L25" s="606"/>
      <c r="M25" s="606"/>
      <c r="N25" s="606"/>
      <c r="O25" s="606"/>
      <c r="P25" s="606"/>
      <c r="Q25" s="605" t="s">
        <v>229</v>
      </c>
      <c r="R25" s="606"/>
      <c r="S25" s="606"/>
      <c r="T25" s="606"/>
      <c r="U25" s="606"/>
      <c r="V25" s="607"/>
      <c r="W25" s="605" t="s">
        <v>229</v>
      </c>
      <c r="X25" s="606"/>
      <c r="Y25" s="606"/>
      <c r="Z25" s="606"/>
      <c r="AA25" s="606"/>
      <c r="AB25" s="607"/>
    </row>
    <row r="26" spans="2:28" x14ac:dyDescent="0.25">
      <c r="B26" s="596"/>
      <c r="C26" s="599"/>
      <c r="D26" s="602"/>
      <c r="E26" s="591" t="str">
        <f>'F4'!N36</f>
        <v/>
      </c>
      <c r="F26" s="592"/>
      <c r="G26" s="592"/>
      <c r="H26" s="592"/>
      <c r="I26" s="592"/>
      <c r="J26" s="593"/>
      <c r="K26" s="592" t="str">
        <f>'F4'!O36</f>
        <v/>
      </c>
      <c r="L26" s="592"/>
      <c r="M26" s="592"/>
      <c r="N26" s="592"/>
      <c r="O26" s="592"/>
      <c r="P26" s="592"/>
      <c r="Q26" s="591" t="str">
        <f>'F4'!P36</f>
        <v/>
      </c>
      <c r="R26" s="592"/>
      <c r="S26" s="592"/>
      <c r="T26" s="592"/>
      <c r="U26" s="592"/>
      <c r="V26" s="593"/>
      <c r="W26" s="591" t="str">
        <f>'F4'!Q36</f>
        <v/>
      </c>
      <c r="X26" s="592"/>
      <c r="Y26" s="592"/>
      <c r="Z26" s="592"/>
      <c r="AA26" s="592"/>
      <c r="AB26" s="593"/>
    </row>
    <row r="27" spans="2:28" ht="5.0999999999999996" customHeight="1" x14ac:dyDescent="0.25">
      <c r="B27" s="594">
        <v>2</v>
      </c>
      <c r="C27" s="597" t="str">
        <f>IF('F4'!G47="","",'F4'!G47)</f>
        <v/>
      </c>
      <c r="D27" s="600" t="str">
        <f>IF('F4'!G47="","",'F4'!N49)</f>
        <v/>
      </c>
      <c r="E27" s="215"/>
      <c r="F27" s="198"/>
      <c r="G27" s="198"/>
      <c r="H27" s="198"/>
      <c r="I27" s="198"/>
      <c r="J27" s="216"/>
      <c r="K27" s="198"/>
      <c r="L27" s="198"/>
      <c r="M27" s="198"/>
      <c r="N27" s="198"/>
      <c r="O27" s="198"/>
      <c r="P27" s="198"/>
      <c r="Q27" s="215"/>
      <c r="R27" s="198"/>
      <c r="S27" s="198"/>
      <c r="T27" s="198"/>
      <c r="U27" s="198"/>
      <c r="V27" s="216"/>
      <c r="W27" s="215"/>
      <c r="X27" s="198"/>
      <c r="Y27" s="198"/>
      <c r="Z27" s="198"/>
      <c r="AA27" s="198"/>
      <c r="AB27" s="216"/>
    </row>
    <row r="28" spans="2:28" ht="9.9499999999999993" customHeight="1" x14ac:dyDescent="0.25">
      <c r="B28" s="595"/>
      <c r="C28" s="598"/>
      <c r="D28" s="601"/>
      <c r="E28" s="603" t="s">
        <v>228</v>
      </c>
      <c r="F28" s="604"/>
      <c r="G28" s="604"/>
      <c r="H28" s="604"/>
      <c r="I28" s="202" t="str">
        <f>IF('F4'!N52&lt;&gt;"",IF('F4'!N52="SI","X",""),"")</f>
        <v/>
      </c>
      <c r="J28" s="224"/>
      <c r="K28" s="604" t="s">
        <v>228</v>
      </c>
      <c r="L28" s="604"/>
      <c r="M28" s="604"/>
      <c r="N28" s="604"/>
      <c r="O28" s="213" t="str">
        <f>IF('F4'!O52&lt;&gt;"",IF('F4'!O52="SI","X",""),"")</f>
        <v/>
      </c>
      <c r="P28" s="225"/>
      <c r="Q28" s="603" t="s">
        <v>228</v>
      </c>
      <c r="R28" s="604"/>
      <c r="S28" s="604"/>
      <c r="T28" s="604"/>
      <c r="U28" s="213" t="str">
        <f>IF('F4'!P52&lt;&gt;"",IF('F4'!P52="SI","X",""),"")</f>
        <v/>
      </c>
      <c r="V28" s="224"/>
      <c r="W28" s="603" t="s">
        <v>228</v>
      </c>
      <c r="X28" s="604"/>
      <c r="Y28" s="604"/>
      <c r="Z28" s="604"/>
      <c r="AA28" s="213" t="str">
        <f>IF('F4'!Q52&lt;&gt;"",IF('F4'!Q52="SI","X",""),"")</f>
        <v/>
      </c>
      <c r="AB28" s="224"/>
    </row>
    <row r="29" spans="2:28" ht="9.9499999999999993" customHeight="1" x14ac:dyDescent="0.25">
      <c r="B29" s="595"/>
      <c r="C29" s="598"/>
      <c r="D29" s="601"/>
      <c r="E29" s="605" t="s">
        <v>229</v>
      </c>
      <c r="F29" s="606"/>
      <c r="G29" s="606"/>
      <c r="H29" s="606"/>
      <c r="I29" s="606"/>
      <c r="J29" s="607"/>
      <c r="K29" s="606" t="s">
        <v>229</v>
      </c>
      <c r="L29" s="606"/>
      <c r="M29" s="606"/>
      <c r="N29" s="606"/>
      <c r="O29" s="606"/>
      <c r="P29" s="606"/>
      <c r="Q29" s="605" t="s">
        <v>229</v>
      </c>
      <c r="R29" s="606"/>
      <c r="S29" s="606"/>
      <c r="T29" s="606"/>
      <c r="U29" s="606"/>
      <c r="V29" s="607"/>
      <c r="W29" s="605" t="s">
        <v>229</v>
      </c>
      <c r="X29" s="606"/>
      <c r="Y29" s="606"/>
      <c r="Z29" s="606"/>
      <c r="AA29" s="606"/>
      <c r="AB29" s="607"/>
    </row>
    <row r="30" spans="2:28" x14ac:dyDescent="0.25">
      <c r="B30" s="596"/>
      <c r="C30" s="599"/>
      <c r="D30" s="602"/>
      <c r="E30" s="591" t="str">
        <f>IF('F4'!$G$47="","",'F4'!N54)</f>
        <v/>
      </c>
      <c r="F30" s="592"/>
      <c r="G30" s="592"/>
      <c r="H30" s="592"/>
      <c r="I30" s="592"/>
      <c r="J30" s="593"/>
      <c r="K30" s="592" t="str">
        <f>IF('F4'!$G$47="","",'F4'!O54)</f>
        <v/>
      </c>
      <c r="L30" s="592"/>
      <c r="M30" s="592"/>
      <c r="N30" s="592"/>
      <c r="O30" s="592"/>
      <c r="P30" s="592"/>
      <c r="Q30" s="591" t="str">
        <f>IF('F4'!$G$47="","",'F4'!P54)</f>
        <v/>
      </c>
      <c r="R30" s="592"/>
      <c r="S30" s="592"/>
      <c r="T30" s="592"/>
      <c r="U30" s="592"/>
      <c r="V30" s="593"/>
      <c r="W30" s="591" t="str">
        <f>IF('F4'!$G$47="","",'F4'!Q54)</f>
        <v/>
      </c>
      <c r="X30" s="592"/>
      <c r="Y30" s="592"/>
      <c r="Z30" s="592"/>
      <c r="AA30" s="592"/>
      <c r="AB30" s="593"/>
    </row>
    <row r="31" spans="2:28" ht="5.0999999999999996" customHeight="1" x14ac:dyDescent="0.25">
      <c r="B31" s="594">
        <v>3</v>
      </c>
      <c r="C31" s="597" t="str">
        <f>IF('F4'!G65="","",'F4'!G65)</f>
        <v/>
      </c>
      <c r="D31" s="600" t="str">
        <f>IF('F4'!G65="","",'F4'!N67)</f>
        <v/>
      </c>
      <c r="E31" s="215"/>
      <c r="F31" s="198"/>
      <c r="G31" s="198"/>
      <c r="H31" s="198"/>
      <c r="I31" s="198"/>
      <c r="J31" s="216"/>
      <c r="K31" s="198"/>
      <c r="L31" s="198"/>
      <c r="M31" s="198"/>
      <c r="N31" s="198"/>
      <c r="O31" s="198"/>
      <c r="P31" s="198"/>
      <c r="Q31" s="215"/>
      <c r="R31" s="198"/>
      <c r="S31" s="198"/>
      <c r="T31" s="198"/>
      <c r="U31" s="198"/>
      <c r="V31" s="216"/>
      <c r="W31" s="215"/>
      <c r="X31" s="198"/>
      <c r="Y31" s="198"/>
      <c r="Z31" s="198"/>
      <c r="AA31" s="198"/>
      <c r="AB31" s="216"/>
    </row>
    <row r="32" spans="2:28" ht="9.9499999999999993" customHeight="1" x14ac:dyDescent="0.25">
      <c r="B32" s="595"/>
      <c r="C32" s="598"/>
      <c r="D32" s="601"/>
      <c r="E32" s="603" t="s">
        <v>228</v>
      </c>
      <c r="F32" s="604"/>
      <c r="G32" s="604"/>
      <c r="H32" s="604"/>
      <c r="I32" s="202" t="str">
        <f>IF('F4'!N70&lt;&gt;"",IF('F4'!N70="SI","X",""),"")</f>
        <v/>
      </c>
      <c r="J32" s="224"/>
      <c r="K32" s="604" t="s">
        <v>228</v>
      </c>
      <c r="L32" s="604"/>
      <c r="M32" s="604"/>
      <c r="N32" s="604"/>
      <c r="O32" s="213" t="str">
        <f>IF('F4'!O70&lt;&gt;"",IF('F4'!O70="SI","X",""),"")</f>
        <v/>
      </c>
      <c r="P32" s="225"/>
      <c r="Q32" s="603" t="s">
        <v>228</v>
      </c>
      <c r="R32" s="604"/>
      <c r="S32" s="604"/>
      <c r="T32" s="604"/>
      <c r="U32" s="213" t="str">
        <f>IF('F4'!P70&lt;&gt;"",IF('F4'!P70="SI","X",""),"")</f>
        <v/>
      </c>
      <c r="V32" s="224"/>
      <c r="W32" s="603" t="s">
        <v>228</v>
      </c>
      <c r="X32" s="604"/>
      <c r="Y32" s="604"/>
      <c r="Z32" s="604"/>
      <c r="AA32" s="213" t="str">
        <f>IF('F4'!Q70&lt;&gt;"",IF('F4'!Q70="SI","X",""),"")</f>
        <v/>
      </c>
      <c r="AB32" s="224"/>
    </row>
    <row r="33" spans="2:28" ht="9.9499999999999993" customHeight="1" x14ac:dyDescent="0.25">
      <c r="B33" s="595"/>
      <c r="C33" s="598"/>
      <c r="D33" s="601"/>
      <c r="E33" s="605" t="s">
        <v>229</v>
      </c>
      <c r="F33" s="606"/>
      <c r="G33" s="606"/>
      <c r="H33" s="606"/>
      <c r="I33" s="606"/>
      <c r="J33" s="607"/>
      <c r="K33" s="606" t="s">
        <v>229</v>
      </c>
      <c r="L33" s="606"/>
      <c r="M33" s="606"/>
      <c r="N33" s="606"/>
      <c r="O33" s="606"/>
      <c r="P33" s="606"/>
      <c r="Q33" s="605" t="s">
        <v>229</v>
      </c>
      <c r="R33" s="606"/>
      <c r="S33" s="606"/>
      <c r="T33" s="606"/>
      <c r="U33" s="606"/>
      <c r="V33" s="607"/>
      <c r="W33" s="605" t="s">
        <v>229</v>
      </c>
      <c r="X33" s="606"/>
      <c r="Y33" s="606"/>
      <c r="Z33" s="606"/>
      <c r="AA33" s="606"/>
      <c r="AB33" s="607"/>
    </row>
    <row r="34" spans="2:28" x14ac:dyDescent="0.25">
      <c r="B34" s="596"/>
      <c r="C34" s="599"/>
      <c r="D34" s="602"/>
      <c r="E34" s="591" t="str">
        <f>IF('F4'!$G$65="","",'F4'!N72)</f>
        <v/>
      </c>
      <c r="F34" s="592"/>
      <c r="G34" s="592"/>
      <c r="H34" s="592"/>
      <c r="I34" s="592"/>
      <c r="J34" s="593"/>
      <c r="K34" s="592" t="str">
        <f>IF('F4'!$G$65="","",'F4'!O72)</f>
        <v/>
      </c>
      <c r="L34" s="592"/>
      <c r="M34" s="592"/>
      <c r="N34" s="592"/>
      <c r="O34" s="592"/>
      <c r="P34" s="592"/>
      <c r="Q34" s="591" t="str">
        <f>IF('F4'!$G$65="","",'F4'!P72)</f>
        <v/>
      </c>
      <c r="R34" s="592"/>
      <c r="S34" s="592"/>
      <c r="T34" s="592"/>
      <c r="U34" s="592"/>
      <c r="V34" s="593"/>
      <c r="W34" s="591" t="str">
        <f>IF('F4'!$G$65="","",'F4'!Q72)</f>
        <v/>
      </c>
      <c r="X34" s="592"/>
      <c r="Y34" s="592"/>
      <c r="Z34" s="592"/>
      <c r="AA34" s="592"/>
      <c r="AB34" s="593"/>
    </row>
    <row r="35" spans="2:28" ht="5.0999999999999996" customHeight="1" x14ac:dyDescent="0.25">
      <c r="B35" s="594">
        <v>4</v>
      </c>
      <c r="C35" s="597" t="str">
        <f>IF('F4'!G83="","",'F4'!G83)</f>
        <v/>
      </c>
      <c r="D35" s="600" t="str">
        <f>IF('F4'!G83="","",'F4'!N85)</f>
        <v/>
      </c>
      <c r="E35" s="215"/>
      <c r="F35" s="198"/>
      <c r="G35" s="198"/>
      <c r="H35" s="198"/>
      <c r="I35" s="198"/>
      <c r="J35" s="216"/>
      <c r="K35" s="198"/>
      <c r="L35" s="198"/>
      <c r="M35" s="198"/>
      <c r="N35" s="198"/>
      <c r="O35" s="198"/>
      <c r="P35" s="198"/>
      <c r="Q35" s="215"/>
      <c r="R35" s="198"/>
      <c r="S35" s="198"/>
      <c r="T35" s="198"/>
      <c r="U35" s="198"/>
      <c r="V35" s="216"/>
      <c r="W35" s="215"/>
      <c r="X35" s="198"/>
      <c r="Y35" s="198"/>
      <c r="Z35" s="198"/>
      <c r="AA35" s="198"/>
      <c r="AB35" s="216"/>
    </row>
    <row r="36" spans="2:28" ht="9.9499999999999993" customHeight="1" x14ac:dyDescent="0.25">
      <c r="B36" s="595"/>
      <c r="C36" s="598"/>
      <c r="D36" s="601"/>
      <c r="E36" s="603" t="s">
        <v>228</v>
      </c>
      <c r="F36" s="604"/>
      <c r="G36" s="604"/>
      <c r="H36" s="604"/>
      <c r="I36" s="202" t="str">
        <f>IF('F4'!N88&lt;&gt;"",IF('F4'!N88="SI","X",""),"")</f>
        <v/>
      </c>
      <c r="J36" s="224"/>
      <c r="K36" s="604" t="s">
        <v>228</v>
      </c>
      <c r="L36" s="604"/>
      <c r="M36" s="604"/>
      <c r="N36" s="604"/>
      <c r="O36" s="213" t="str">
        <f>IF('F4'!O88&lt;&gt;"",IF('F4'!O88="SI","X",""),"")</f>
        <v/>
      </c>
      <c r="P36" s="225"/>
      <c r="Q36" s="603" t="s">
        <v>228</v>
      </c>
      <c r="R36" s="604"/>
      <c r="S36" s="604"/>
      <c r="T36" s="604"/>
      <c r="U36" s="213" t="str">
        <f>IF('F4'!P88&lt;&gt;"",IF('F4'!P88="SI","X",""),"")</f>
        <v/>
      </c>
      <c r="V36" s="224"/>
      <c r="W36" s="603" t="s">
        <v>228</v>
      </c>
      <c r="X36" s="604"/>
      <c r="Y36" s="604"/>
      <c r="Z36" s="604"/>
      <c r="AA36" s="213" t="str">
        <f>IF('F4'!Q88&lt;&gt;"",IF('F4'!Q88="SI","X",""),"")</f>
        <v/>
      </c>
      <c r="AB36" s="224"/>
    </row>
    <row r="37" spans="2:28" ht="9.9499999999999993" customHeight="1" x14ac:dyDescent="0.25">
      <c r="B37" s="595"/>
      <c r="C37" s="598"/>
      <c r="D37" s="601"/>
      <c r="E37" s="605" t="s">
        <v>229</v>
      </c>
      <c r="F37" s="606"/>
      <c r="G37" s="606"/>
      <c r="H37" s="606"/>
      <c r="I37" s="606"/>
      <c r="J37" s="607"/>
      <c r="K37" s="606" t="s">
        <v>229</v>
      </c>
      <c r="L37" s="606"/>
      <c r="M37" s="606"/>
      <c r="N37" s="606"/>
      <c r="O37" s="606"/>
      <c r="P37" s="606"/>
      <c r="Q37" s="605" t="s">
        <v>229</v>
      </c>
      <c r="R37" s="606"/>
      <c r="S37" s="606"/>
      <c r="T37" s="606"/>
      <c r="U37" s="606"/>
      <c r="V37" s="607"/>
      <c r="W37" s="605" t="s">
        <v>229</v>
      </c>
      <c r="X37" s="606"/>
      <c r="Y37" s="606"/>
      <c r="Z37" s="606"/>
      <c r="AA37" s="606"/>
      <c r="AB37" s="607"/>
    </row>
    <row r="38" spans="2:28" x14ac:dyDescent="0.25">
      <c r="B38" s="596"/>
      <c r="C38" s="599"/>
      <c r="D38" s="602"/>
      <c r="E38" s="591" t="str">
        <f>IF('F4'!$G$83="","",'F4'!N90)</f>
        <v/>
      </c>
      <c r="F38" s="592"/>
      <c r="G38" s="592"/>
      <c r="H38" s="592"/>
      <c r="I38" s="592"/>
      <c r="J38" s="593"/>
      <c r="K38" s="592" t="str">
        <f>IF('F4'!$G$83="","",'F4'!O90)</f>
        <v/>
      </c>
      <c r="L38" s="592"/>
      <c r="M38" s="592"/>
      <c r="N38" s="592"/>
      <c r="O38" s="592"/>
      <c r="P38" s="592"/>
      <c r="Q38" s="591" t="str">
        <f>IF('F4'!$G$83="","",'F4'!P90)</f>
        <v/>
      </c>
      <c r="R38" s="592"/>
      <c r="S38" s="592"/>
      <c r="T38" s="592"/>
      <c r="U38" s="592"/>
      <c r="V38" s="593"/>
      <c r="W38" s="591" t="str">
        <f>IF('F4'!$G$83="","",'F4'!Q90)</f>
        <v/>
      </c>
      <c r="X38" s="592"/>
      <c r="Y38" s="592"/>
      <c r="Z38" s="592"/>
      <c r="AA38" s="592"/>
      <c r="AB38" s="593"/>
    </row>
    <row r="39" spans="2:28" ht="12.95" customHeight="1" x14ac:dyDescent="0.25">
      <c r="B39" s="584" t="s">
        <v>262</v>
      </c>
      <c r="C39" s="584"/>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row>
    <row r="40" spans="2:28" s="195" customFormat="1" ht="21.75" customHeight="1" x14ac:dyDescent="0.25">
      <c r="B40" s="194" t="s">
        <v>232</v>
      </c>
      <c r="C40" s="194"/>
      <c r="D40" s="588">
        <f>'F2'!F12</f>
        <v>0</v>
      </c>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row>
    <row r="41" spans="2:28" s="195" customFormat="1" ht="21.75" customHeight="1" x14ac:dyDescent="0.25">
      <c r="B41" s="194" t="s">
        <v>233</v>
      </c>
      <c r="C41" s="194"/>
      <c r="D41" s="588">
        <f>'F1'!F4</f>
        <v>0</v>
      </c>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row>
    <row r="42" spans="2:28" s="195" customFormat="1" ht="21.75" customHeight="1" x14ac:dyDescent="0.25">
      <c r="B42" s="194" t="s">
        <v>234</v>
      </c>
      <c r="C42" s="194"/>
      <c r="D42" s="588" t="str">
        <f>'F1'!L8</f>
        <v/>
      </c>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row>
    <row r="43" spans="2:28" s="195" customFormat="1" ht="33.75" customHeight="1" x14ac:dyDescent="0.25">
      <c r="B43" s="194" t="s">
        <v>235</v>
      </c>
      <c r="C43" s="194"/>
      <c r="D43" s="589" t="str">
        <f>Form1!F26&amp;" - "&amp;Form1!J26&amp;" - "&amp;Form1!O26</f>
        <v xml:space="preserve"> -  - </v>
      </c>
      <c r="E43" s="589"/>
      <c r="F43" s="589"/>
      <c r="G43" s="589"/>
      <c r="H43" s="589"/>
      <c r="I43" s="589"/>
      <c r="J43" s="589"/>
      <c r="K43" s="589"/>
      <c r="L43" s="589"/>
      <c r="M43" s="589"/>
      <c r="N43" s="589"/>
      <c r="O43" s="589"/>
      <c r="P43" s="589"/>
      <c r="Q43" s="589"/>
      <c r="R43" s="589"/>
      <c r="S43" s="589"/>
      <c r="T43" s="589"/>
      <c r="U43" s="589"/>
      <c r="V43" s="589"/>
      <c r="W43" s="589"/>
      <c r="X43" s="589"/>
      <c r="Y43" s="589"/>
      <c r="Z43" s="589"/>
      <c r="AA43" s="589"/>
      <c r="AB43" s="589"/>
    </row>
    <row r="44" spans="2:28" s="195" customFormat="1" ht="21.75" customHeight="1" x14ac:dyDescent="0.25">
      <c r="B44" s="194" t="s">
        <v>236</v>
      </c>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row>
    <row r="45" spans="2:28" ht="43.5" customHeight="1" x14ac:dyDescent="0.25">
      <c r="B45" s="590" t="str">
        <f>'F4'!O102</f>
        <v/>
      </c>
      <c r="C45" s="590"/>
      <c r="D45" s="590"/>
      <c r="E45" s="590"/>
      <c r="F45" s="590"/>
      <c r="G45" s="590"/>
      <c r="H45" s="590"/>
      <c r="I45" s="590"/>
      <c r="J45" s="590"/>
      <c r="K45" s="590"/>
      <c r="L45" s="590"/>
      <c r="M45" s="590"/>
      <c r="N45" s="590"/>
      <c r="O45" s="590"/>
      <c r="P45" s="590"/>
      <c r="Q45" s="590"/>
      <c r="R45" s="590"/>
      <c r="S45" s="590"/>
      <c r="T45" s="590"/>
      <c r="U45" s="590"/>
      <c r="V45" s="590"/>
      <c r="W45" s="590"/>
      <c r="X45" s="590"/>
      <c r="Y45" s="590"/>
      <c r="Z45" s="590"/>
      <c r="AA45" s="590"/>
      <c r="AB45" s="590"/>
    </row>
    <row r="46" spans="2:28" ht="44.25" customHeight="1" x14ac:dyDescent="0.25"/>
    <row r="47" spans="2:28" x14ac:dyDescent="0.25">
      <c r="C47" s="226" t="s">
        <v>237</v>
      </c>
      <c r="D47" s="192"/>
      <c r="E47" s="192"/>
      <c r="F47" s="192"/>
      <c r="G47" s="192"/>
      <c r="H47" s="192"/>
      <c r="I47" s="192"/>
      <c r="J47" s="192"/>
      <c r="K47" s="192"/>
      <c r="L47" s="192"/>
      <c r="M47" s="227"/>
      <c r="N47" s="587" t="s">
        <v>238</v>
      </c>
      <c r="O47" s="587"/>
      <c r="P47" s="587"/>
      <c r="Q47" s="587"/>
      <c r="R47" s="587"/>
      <c r="S47" s="587"/>
      <c r="T47" s="587"/>
      <c r="U47" s="587"/>
      <c r="V47" s="587"/>
      <c r="W47" s="587"/>
      <c r="X47" s="192"/>
      <c r="Y47" s="192"/>
      <c r="Z47" s="192"/>
    </row>
    <row r="48" spans="2:28" x14ac:dyDescent="0.25">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row>
    <row r="49" spans="3:26" x14ac:dyDescent="0.25">
      <c r="C49" s="192" t="s">
        <v>239</v>
      </c>
      <c r="D49" s="192"/>
      <c r="E49" s="192"/>
      <c r="F49" s="192"/>
      <c r="G49" s="192"/>
      <c r="H49" s="192"/>
      <c r="I49" s="192"/>
      <c r="J49" s="192"/>
      <c r="K49" s="192"/>
      <c r="L49" s="192"/>
      <c r="M49" s="192"/>
      <c r="N49" s="192"/>
      <c r="O49" s="192"/>
      <c r="P49" s="192"/>
      <c r="Q49" s="192"/>
      <c r="R49" s="192"/>
      <c r="S49" s="192"/>
      <c r="T49" s="192"/>
      <c r="U49" s="192"/>
      <c r="V49" s="192"/>
      <c r="W49" s="192"/>
      <c r="X49" s="192"/>
      <c r="Y49" s="192"/>
      <c r="Z49" s="192"/>
    </row>
  </sheetData>
  <sheetProtection sheet="1" objects="1" scenarios="1"/>
  <mergeCells count="74">
    <mergeCell ref="Q26:V26"/>
    <mergeCell ref="W24:Z24"/>
    <mergeCell ref="W25:AB25"/>
    <mergeCell ref="W26:AB26"/>
    <mergeCell ref="W22:AB22"/>
    <mergeCell ref="Q22:V22"/>
    <mergeCell ref="Q24:T24"/>
    <mergeCell ref="Q25:V25"/>
    <mergeCell ref="K22:P22"/>
    <mergeCell ref="E24:H24"/>
    <mergeCell ref="E25:J25"/>
    <mergeCell ref="E26:J26"/>
    <mergeCell ref="B23:B26"/>
    <mergeCell ref="C23:C26"/>
    <mergeCell ref="D23:D26"/>
    <mergeCell ref="B22:C22"/>
    <mergeCell ref="E22:J22"/>
    <mergeCell ref="K24:N24"/>
    <mergeCell ref="K25:P25"/>
    <mergeCell ref="K26:P26"/>
    <mergeCell ref="B27:B30"/>
    <mergeCell ref="C27:C30"/>
    <mergeCell ref="D27:D30"/>
    <mergeCell ref="E28:H28"/>
    <mergeCell ref="K28:N28"/>
    <mergeCell ref="E30:J30"/>
    <mergeCell ref="K30:P30"/>
    <mergeCell ref="W28:Z28"/>
    <mergeCell ref="E29:J29"/>
    <mergeCell ref="K29:P29"/>
    <mergeCell ref="Q29:V29"/>
    <mergeCell ref="W29:AB29"/>
    <mergeCell ref="Q28:T28"/>
    <mergeCell ref="B31:B34"/>
    <mergeCell ref="C31:C34"/>
    <mergeCell ref="D31:D34"/>
    <mergeCell ref="E32:H32"/>
    <mergeCell ref="K32:N32"/>
    <mergeCell ref="E33:J33"/>
    <mergeCell ref="K33:P33"/>
    <mergeCell ref="E34:J34"/>
    <mergeCell ref="K34:P34"/>
    <mergeCell ref="E38:J38"/>
    <mergeCell ref="K38:P38"/>
    <mergeCell ref="Q38:V38"/>
    <mergeCell ref="W38:AB38"/>
    <mergeCell ref="W30:AB30"/>
    <mergeCell ref="Q32:T32"/>
    <mergeCell ref="W32:Z32"/>
    <mergeCell ref="Q33:V33"/>
    <mergeCell ref="W33:AB33"/>
    <mergeCell ref="Q34:V34"/>
    <mergeCell ref="Q30:V30"/>
    <mergeCell ref="W36:Z36"/>
    <mergeCell ref="E37:J37"/>
    <mergeCell ref="K37:P37"/>
    <mergeCell ref="Q37:V37"/>
    <mergeCell ref="W37:AB37"/>
    <mergeCell ref="B39:AB39"/>
    <mergeCell ref="B8:AB8"/>
    <mergeCell ref="B12:AB12"/>
    <mergeCell ref="N47:W47"/>
    <mergeCell ref="D40:AB40"/>
    <mergeCell ref="D41:AB41"/>
    <mergeCell ref="D42:AB42"/>
    <mergeCell ref="D43:AB43"/>
    <mergeCell ref="B45:AB45"/>
    <mergeCell ref="W34:AB34"/>
    <mergeCell ref="B35:B38"/>
    <mergeCell ref="C35:C38"/>
    <mergeCell ref="D35:D38"/>
    <mergeCell ref="E36:H36"/>
    <mergeCell ref="K36:N36"/>
    <mergeCell ref="Q36:T36"/>
  </mergeCells>
  <pageMargins left="0.25" right="0.25" top="0.75" bottom="0.75" header="0.3" footer="0.3"/>
  <pageSetup scale="8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3" sqref="F13"/>
    </sheetView>
  </sheetViews>
  <sheetFormatPr baseColWidth="10" defaultRowHeight="15" x14ac:dyDescent="0.25"/>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showRowColHeaders="0" topLeftCell="A93" zoomScaleNormal="100" workbookViewId="0">
      <selection activeCell="F114" sqref="F114:L114"/>
    </sheetView>
  </sheetViews>
  <sheetFormatPr baseColWidth="10" defaultColWidth="0" defaultRowHeight="18.75"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8.28515625" style="18" customWidth="1"/>
    <col min="15" max="16384" width="11.42578125" style="18" hidden="1"/>
  </cols>
  <sheetData>
    <row r="1" spans="1:19" ht="27.95" customHeight="1" x14ac:dyDescent="0.35">
      <c r="A1" s="286"/>
      <c r="B1" s="162"/>
      <c r="C1" s="162"/>
      <c r="D1" s="279" t="s">
        <v>169</v>
      </c>
      <c r="E1" s="165"/>
      <c r="F1" s="161"/>
      <c r="G1" s="161"/>
      <c r="H1" s="161"/>
      <c r="I1" s="161"/>
      <c r="J1" s="161"/>
      <c r="K1" s="161"/>
      <c r="L1" s="161"/>
      <c r="M1" s="161"/>
      <c r="N1" s="161"/>
      <c r="P1" s="18" t="s">
        <v>252</v>
      </c>
      <c r="Q1" s="18" t="s">
        <v>253</v>
      </c>
    </row>
    <row r="2" spans="1:19" ht="12" customHeight="1" x14ac:dyDescent="0.3">
      <c r="A2" s="286"/>
      <c r="B2" s="161"/>
      <c r="C2" s="161"/>
      <c r="D2" s="249" t="s">
        <v>181</v>
      </c>
      <c r="E2" s="168"/>
      <c r="F2" s="168"/>
      <c r="G2" s="168"/>
      <c r="H2" s="168"/>
      <c r="I2" s="168"/>
      <c r="J2" s="168"/>
      <c r="K2" s="161"/>
      <c r="L2" s="161"/>
      <c r="M2" s="161"/>
      <c r="N2" s="161"/>
    </row>
    <row r="3" spans="1:19" ht="6" customHeight="1" x14ac:dyDescent="0.3">
      <c r="A3" s="286"/>
      <c r="B3" s="169"/>
      <c r="C3" s="171"/>
      <c r="D3" s="89"/>
      <c r="E3" s="89"/>
      <c r="F3" s="135"/>
      <c r="G3" s="135"/>
      <c r="H3" s="135"/>
      <c r="I3" s="135"/>
      <c r="J3" s="135"/>
      <c r="K3" s="171"/>
      <c r="L3" s="171"/>
      <c r="M3" s="171"/>
      <c r="N3" s="161"/>
    </row>
    <row r="4" spans="1:19" ht="14.1" customHeight="1" x14ac:dyDescent="0.3">
      <c r="A4" s="287"/>
      <c r="B4" s="169"/>
      <c r="C4" s="171"/>
      <c r="D4" s="288" t="s">
        <v>175</v>
      </c>
      <c r="E4" s="289"/>
      <c r="F4" s="620" t="s">
        <v>79</v>
      </c>
      <c r="G4" s="620"/>
      <c r="H4" s="621"/>
      <c r="I4" s="621"/>
      <c r="J4" s="290"/>
      <c r="K4" s="291"/>
      <c r="L4" s="56"/>
      <c r="M4" s="648" t="str">
        <f>IF(O4=1,"","*")</f>
        <v>*</v>
      </c>
      <c r="N4" s="612" t="s">
        <v>245</v>
      </c>
      <c r="O4" s="18">
        <f>IF((LEN(P4)+LEN(Q4)+LEN(R4))&gt;=10,1,0)</f>
        <v>0</v>
      </c>
      <c r="P4" s="18" t="str">
        <f>IF(L4="SI",F4,"")</f>
        <v/>
      </c>
      <c r="Q4" s="18" t="str">
        <f>IF(L5="SI",F5,"")</f>
        <v/>
      </c>
      <c r="R4" s="18" t="str">
        <f>IF(L6="SI",F6,"")</f>
        <v/>
      </c>
      <c r="S4" s="18">
        <f>IF(L4="SI",0,1)</f>
        <v>1</v>
      </c>
    </row>
    <row r="5" spans="1:19" ht="14.1" customHeight="1" x14ac:dyDescent="0.3">
      <c r="A5" s="287"/>
      <c r="B5" s="169"/>
      <c r="C5" s="171"/>
      <c r="D5" s="288"/>
      <c r="E5" s="289"/>
      <c r="F5" s="620" t="s">
        <v>32</v>
      </c>
      <c r="G5" s="620"/>
      <c r="H5" s="621"/>
      <c r="I5" s="621"/>
      <c r="J5" s="290"/>
      <c r="K5" s="291"/>
      <c r="L5" s="56"/>
      <c r="M5" s="648"/>
      <c r="N5" s="613"/>
    </row>
    <row r="6" spans="1:19" ht="14.1" customHeight="1" x14ac:dyDescent="0.3">
      <c r="A6" s="287"/>
      <c r="B6" s="169"/>
      <c r="C6" s="171"/>
      <c r="D6" s="288"/>
      <c r="E6" s="289"/>
      <c r="F6" s="620" t="s">
        <v>33</v>
      </c>
      <c r="G6" s="620"/>
      <c r="H6" s="621"/>
      <c r="I6" s="621"/>
      <c r="J6" s="290"/>
      <c r="K6" s="248"/>
      <c r="L6" s="56"/>
      <c r="M6" s="648"/>
      <c r="N6" s="613"/>
    </row>
    <row r="7" spans="1:19" ht="6" customHeight="1" x14ac:dyDescent="0.3">
      <c r="A7" s="287"/>
      <c r="B7" s="169"/>
      <c r="C7" s="171"/>
      <c r="D7" s="92"/>
      <c r="E7" s="92"/>
      <c r="F7" s="135"/>
      <c r="G7" s="135"/>
      <c r="H7" s="135"/>
      <c r="I7" s="135"/>
      <c r="J7" s="135"/>
      <c r="K7" s="135"/>
      <c r="L7" s="135"/>
      <c r="M7" s="293"/>
      <c r="N7" s="161"/>
    </row>
    <row r="8" spans="1:19" ht="21.95" customHeight="1" x14ac:dyDescent="0.3">
      <c r="A8" s="286"/>
      <c r="B8" s="169"/>
      <c r="C8" s="294" t="str">
        <f>IF(O8=1,"","*")</f>
        <v/>
      </c>
      <c r="D8" s="176" t="s">
        <v>115</v>
      </c>
      <c r="E8" s="88"/>
      <c r="F8" s="86"/>
      <c r="G8" s="295" t="str">
        <f>IF(O8=1,"","*")</f>
        <v/>
      </c>
      <c r="H8" s="649" t="str">
        <f>IF(P8=0,IF(F8&lt;5%,"Debe tener al menos 5% para registrar",""),"")</f>
        <v/>
      </c>
      <c r="I8" s="649"/>
      <c r="J8" s="649"/>
      <c r="K8" s="649"/>
      <c r="L8" s="649"/>
      <c r="M8" s="649"/>
      <c r="N8" s="161"/>
      <c r="O8" s="18">
        <f>IF(LEN(F8)&gt;1,1,IF(P8=1,1,0))</f>
        <v>1</v>
      </c>
      <c r="P8" s="18">
        <f>IF(L4="SI",0,1)</f>
        <v>1</v>
      </c>
    </row>
    <row r="9" spans="1:19" ht="6" customHeight="1" x14ac:dyDescent="0.3">
      <c r="A9" s="286"/>
      <c r="B9" s="169"/>
      <c r="C9" s="171"/>
      <c r="D9" s="89"/>
      <c r="E9" s="89"/>
      <c r="F9" s="135"/>
      <c r="G9" s="135"/>
      <c r="H9" s="135"/>
      <c r="I9" s="135"/>
      <c r="J9" s="135"/>
      <c r="K9" s="171"/>
      <c r="L9" s="171"/>
      <c r="M9" s="296"/>
      <c r="N9" s="161"/>
    </row>
    <row r="10" spans="1:19" ht="21.95" customHeight="1" x14ac:dyDescent="0.3">
      <c r="A10" s="286"/>
      <c r="B10" s="169"/>
      <c r="C10" s="171"/>
      <c r="D10" s="87" t="s">
        <v>112</v>
      </c>
      <c r="E10" s="90"/>
      <c r="F10" s="360"/>
      <c r="G10" s="367"/>
      <c r="H10" s="367"/>
      <c r="I10" s="367"/>
      <c r="J10" s="367"/>
      <c r="K10" s="367"/>
      <c r="L10" s="361"/>
      <c r="M10" s="295" t="str">
        <f>IF(O10=1,"","*")</f>
        <v>*</v>
      </c>
      <c r="N10" s="161"/>
      <c r="O10" s="18">
        <f>IF(LEN(F10)&gt;3,1,0)</f>
        <v>0</v>
      </c>
    </row>
    <row r="11" spans="1:19" ht="6" customHeight="1" x14ac:dyDescent="0.3">
      <c r="A11" s="286"/>
      <c r="B11" s="169"/>
      <c r="C11" s="171"/>
      <c r="D11" s="91"/>
      <c r="E11" s="91"/>
      <c r="F11" s="139"/>
      <c r="G11" s="139"/>
      <c r="H11" s="139"/>
      <c r="I11" s="139"/>
      <c r="J11" s="139"/>
      <c r="K11" s="171"/>
      <c r="L11" s="171"/>
      <c r="M11" s="296"/>
      <c r="N11" s="161"/>
    </row>
    <row r="12" spans="1:19" ht="21.95" customHeight="1" x14ac:dyDescent="0.3">
      <c r="A12" s="286"/>
      <c r="B12" s="169"/>
      <c r="C12" s="171"/>
      <c r="D12" s="87" t="s">
        <v>113</v>
      </c>
      <c r="E12" s="90"/>
      <c r="F12" s="387"/>
      <c r="G12" s="650"/>
      <c r="H12" s="650"/>
      <c r="I12" s="650"/>
      <c r="J12" s="650"/>
      <c r="K12" s="650"/>
      <c r="L12" s="651"/>
      <c r="M12" s="295" t="str">
        <f>IF(O12=1,"","*")</f>
        <v>*</v>
      </c>
      <c r="N12" s="161"/>
      <c r="O12" s="18">
        <f>IF(LEN(F12)&gt;3,1,0)</f>
        <v>0</v>
      </c>
    </row>
    <row r="13" spans="1:19" ht="6" customHeight="1" x14ac:dyDescent="0.3">
      <c r="A13" s="286"/>
      <c r="B13" s="169"/>
      <c r="C13" s="171"/>
      <c r="D13" s="92"/>
      <c r="E13" s="92"/>
      <c r="F13" s="135"/>
      <c r="G13" s="135"/>
      <c r="H13" s="135"/>
      <c r="I13" s="135"/>
      <c r="J13" s="135"/>
      <c r="K13" s="171"/>
      <c r="L13" s="171"/>
      <c r="M13" s="296"/>
      <c r="N13" s="161"/>
    </row>
    <row r="14" spans="1:19" ht="21.95" customHeight="1" x14ac:dyDescent="0.3">
      <c r="A14" s="286"/>
      <c r="B14" s="169"/>
      <c r="C14" s="171"/>
      <c r="D14" s="87" t="s">
        <v>114</v>
      </c>
      <c r="E14" s="90"/>
      <c r="F14" s="360"/>
      <c r="G14" s="367"/>
      <c r="H14" s="367"/>
      <c r="I14" s="367"/>
      <c r="J14" s="367"/>
      <c r="K14" s="367"/>
      <c r="L14" s="361"/>
      <c r="M14" s="295" t="str">
        <f>IF(O14=1,"","*")</f>
        <v>*</v>
      </c>
      <c r="N14" s="161"/>
      <c r="O14" s="18">
        <f>IF(LEN(F14)&gt;3,1,0)</f>
        <v>0</v>
      </c>
    </row>
    <row r="15" spans="1:19" ht="6" customHeight="1" x14ac:dyDescent="0.3">
      <c r="A15" s="286"/>
      <c r="B15" s="169"/>
      <c r="C15" s="171"/>
      <c r="D15" s="91"/>
      <c r="E15" s="91"/>
      <c r="F15" s="139"/>
      <c r="G15" s="139"/>
      <c r="H15" s="139"/>
      <c r="I15" s="139"/>
      <c r="J15" s="139"/>
      <c r="K15" s="171"/>
      <c r="L15" s="171"/>
      <c r="M15" s="296"/>
      <c r="N15" s="161"/>
    </row>
    <row r="16" spans="1:19" ht="21.95" customHeight="1" x14ac:dyDescent="0.3">
      <c r="A16" s="286"/>
      <c r="B16" s="169"/>
      <c r="C16" s="171"/>
      <c r="D16" s="87" t="s">
        <v>86</v>
      </c>
      <c r="E16" s="90"/>
      <c r="F16" s="116"/>
      <c r="G16" s="297"/>
      <c r="H16" s="166"/>
      <c r="I16" s="233" t="s">
        <v>184</v>
      </c>
      <c r="J16" s="234"/>
      <c r="K16" s="653"/>
      <c r="L16" s="654"/>
      <c r="M16" s="295" t="str">
        <f>IF(O16=1,"","*")</f>
        <v>*</v>
      </c>
      <c r="N16" s="161"/>
      <c r="O16" s="18">
        <f>IF(LEN(K16)&gt;3,1,0)*IF(F16&lt;&gt;"",1,0)</f>
        <v>0</v>
      </c>
      <c r="P16" s="52">
        <f>IF(F16="",1,0)</f>
        <v>1</v>
      </c>
    </row>
    <row r="17" spans="1:16" ht="6" customHeight="1" x14ac:dyDescent="0.3">
      <c r="A17" s="286"/>
      <c r="B17" s="169"/>
      <c r="C17" s="171"/>
      <c r="D17" s="91"/>
      <c r="E17" s="91"/>
      <c r="F17" s="139"/>
      <c r="G17" s="139"/>
      <c r="H17" s="139"/>
      <c r="I17" s="139"/>
      <c r="J17" s="139"/>
      <c r="K17" s="171"/>
      <c r="L17" s="171"/>
      <c r="M17" s="296"/>
      <c r="N17" s="161"/>
    </row>
    <row r="18" spans="1:16" ht="21.95" customHeight="1" x14ac:dyDescent="0.3">
      <c r="A18" s="286"/>
      <c r="B18" s="169"/>
      <c r="C18" s="171"/>
      <c r="D18" s="275" t="s">
        <v>15</v>
      </c>
      <c r="E18" s="93"/>
      <c r="F18" s="362"/>
      <c r="G18" s="366"/>
      <c r="H18" s="366"/>
      <c r="I18" s="366"/>
      <c r="J18" s="366"/>
      <c r="K18" s="366"/>
      <c r="L18" s="363"/>
      <c r="M18" s="295" t="str">
        <f>IF(O18=1,"","*")</f>
        <v>*</v>
      </c>
      <c r="N18" s="161"/>
      <c r="O18" s="18">
        <f>IF(LEN(F18)&gt;3,1,0)</f>
        <v>0</v>
      </c>
    </row>
    <row r="19" spans="1:16" ht="6" customHeight="1" x14ac:dyDescent="0.3">
      <c r="A19" s="286"/>
      <c r="B19" s="169"/>
      <c r="C19" s="171"/>
      <c r="D19" s="91"/>
      <c r="E19" s="91"/>
      <c r="F19" s="139"/>
      <c r="G19" s="139"/>
      <c r="H19" s="139"/>
      <c r="I19" s="139"/>
      <c r="J19" s="139"/>
      <c r="K19" s="171"/>
      <c r="L19" s="171"/>
      <c r="M19" s="296"/>
      <c r="N19" s="161"/>
    </row>
    <row r="20" spans="1:16" ht="21.95" customHeight="1" x14ac:dyDescent="0.3">
      <c r="A20" s="286"/>
      <c r="B20" s="169"/>
      <c r="C20" s="171"/>
      <c r="D20" s="87" t="s">
        <v>17</v>
      </c>
      <c r="E20" s="90"/>
      <c r="F20" s="362"/>
      <c r="G20" s="366"/>
      <c r="H20" s="366"/>
      <c r="I20" s="366"/>
      <c r="J20" s="366"/>
      <c r="K20" s="366"/>
      <c r="L20" s="363"/>
      <c r="M20" s="295" t="str">
        <f>IF(O20=1,"","*")</f>
        <v>*</v>
      </c>
      <c r="N20" s="161"/>
      <c r="O20" s="18">
        <f>IF(LEN(F20)&gt;3,1,0)</f>
        <v>0</v>
      </c>
    </row>
    <row r="21" spans="1:16" ht="6" customHeight="1" x14ac:dyDescent="0.3">
      <c r="A21" s="286"/>
      <c r="B21" s="169"/>
      <c r="C21" s="171"/>
      <c r="D21" s="91"/>
      <c r="E21" s="91"/>
      <c r="F21" s="139"/>
      <c r="G21" s="139"/>
      <c r="H21" s="139"/>
      <c r="I21" s="139"/>
      <c r="J21" s="139"/>
      <c r="K21" s="171"/>
      <c r="L21" s="171"/>
      <c r="M21" s="296"/>
      <c r="N21" s="161"/>
    </row>
    <row r="22" spans="1:16" ht="21.95" customHeight="1" x14ac:dyDescent="0.3">
      <c r="A22" s="286"/>
      <c r="B22" s="169"/>
      <c r="C22" s="171"/>
      <c r="D22" s="87" t="s">
        <v>18</v>
      </c>
      <c r="E22" s="90"/>
      <c r="F22" s="362"/>
      <c r="G22" s="366"/>
      <c r="H22" s="366"/>
      <c r="I22" s="366"/>
      <c r="J22" s="366"/>
      <c r="K22" s="366"/>
      <c r="L22" s="363"/>
      <c r="M22" s="295" t="str">
        <f>IF(O22=1,"","")</f>
        <v/>
      </c>
      <c r="N22" s="161"/>
      <c r="O22" s="18">
        <v>1</v>
      </c>
      <c r="P22" s="120" t="str">
        <f>IF(F22&lt;&gt;"",F22,"")</f>
        <v/>
      </c>
    </row>
    <row r="23" spans="1:16" ht="6" customHeight="1" x14ac:dyDescent="0.3">
      <c r="A23" s="286"/>
      <c r="B23" s="169"/>
      <c r="C23" s="171"/>
      <c r="D23" s="91"/>
      <c r="E23" s="91"/>
      <c r="F23" s="139"/>
      <c r="G23" s="139"/>
      <c r="H23" s="139"/>
      <c r="I23" s="139"/>
      <c r="J23" s="139"/>
      <c r="K23" s="171"/>
      <c r="L23" s="171"/>
      <c r="M23" s="296"/>
      <c r="N23" s="161"/>
    </row>
    <row r="24" spans="1:16" ht="18.75" customHeight="1" x14ac:dyDescent="0.3">
      <c r="A24" s="286"/>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109"/>
      <c r="B25" s="78"/>
      <c r="C25" s="27"/>
      <c r="D25" s="37"/>
      <c r="E25" s="37"/>
      <c r="F25" s="27"/>
      <c r="G25" s="27"/>
      <c r="H25" s="27"/>
      <c r="I25" s="27"/>
      <c r="J25" s="27"/>
      <c r="K25" s="27"/>
      <c r="L25" s="27"/>
      <c r="M25" s="27"/>
      <c r="N25" s="84"/>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162"/>
      <c r="D28" s="279" t="str">
        <f>D1</f>
        <v>Persona Natural 1</v>
      </c>
      <c r="E28" s="165"/>
      <c r="F28" s="161"/>
      <c r="G28" s="161"/>
      <c r="H28" s="161"/>
      <c r="I28" s="161"/>
      <c r="J28" s="161"/>
      <c r="K28" s="161"/>
      <c r="L28" s="161"/>
      <c r="M28" s="161"/>
      <c r="N28" s="161"/>
    </row>
    <row r="29" spans="1:16" ht="12" customHeight="1" x14ac:dyDescent="0.3">
      <c r="A29" s="638"/>
      <c r="B29" s="161"/>
      <c r="C29" s="161"/>
      <c r="D29" s="652" t="s">
        <v>181</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17.100000000000001" customHeight="1" x14ac:dyDescent="0.3">
      <c r="A31" s="638"/>
      <c r="B31" s="169"/>
      <c r="C31" s="171"/>
      <c r="D31" s="623" t="s">
        <v>281</v>
      </c>
      <c r="E31" s="90"/>
      <c r="F31" s="362"/>
      <c r="G31" s="366"/>
      <c r="H31" s="366"/>
      <c r="I31" s="366"/>
      <c r="J31" s="366"/>
      <c r="K31" s="366"/>
      <c r="L31" s="363"/>
      <c r="M31" s="270" t="str">
        <f>IF(O31=1,"","*")</f>
        <v>*</v>
      </c>
      <c r="N31" s="161"/>
      <c r="O31" s="18">
        <f>IF(LEN(F31)&gt;3,1,0)</f>
        <v>0</v>
      </c>
      <c r="P31" s="18" t="str">
        <f>F31&amp;IF(F32&lt;&gt;"",", "&amp;F32,"")</f>
        <v/>
      </c>
    </row>
    <row r="32" spans="1:16" ht="17.100000000000001" customHeight="1" x14ac:dyDescent="0.3">
      <c r="A32" s="638"/>
      <c r="B32" s="169"/>
      <c r="C32" s="294"/>
      <c r="D32" s="623"/>
      <c r="E32" s="90"/>
      <c r="F32" s="362"/>
      <c r="G32" s="366"/>
      <c r="H32" s="366"/>
      <c r="I32" s="366"/>
      <c r="J32" s="366"/>
      <c r="K32" s="366"/>
      <c r="L32" s="363"/>
      <c r="M32" s="298"/>
      <c r="N32" s="161"/>
    </row>
    <row r="33" spans="1:17" ht="6" customHeight="1" x14ac:dyDescent="0.3">
      <c r="A33" s="638"/>
      <c r="B33" s="169"/>
      <c r="C33" s="171"/>
      <c r="D33" s="91"/>
      <c r="E33" s="91"/>
      <c r="F33" s="139"/>
      <c r="G33" s="139"/>
      <c r="H33" s="139"/>
      <c r="I33" s="139"/>
      <c r="J33" s="139"/>
      <c r="K33" s="171"/>
      <c r="L33" s="171"/>
      <c r="M33" s="298"/>
      <c r="N33" s="161"/>
    </row>
    <row r="34" spans="1:17" ht="17.100000000000001" customHeight="1" x14ac:dyDescent="0.3">
      <c r="A34" s="638"/>
      <c r="B34" s="169"/>
      <c r="C34" s="171"/>
      <c r="D34" s="281" t="s">
        <v>93</v>
      </c>
      <c r="E34" s="299"/>
      <c r="F34" s="622"/>
      <c r="G34" s="622"/>
      <c r="H34" s="622"/>
      <c r="I34" s="622"/>
      <c r="J34" s="622"/>
      <c r="K34" s="622"/>
      <c r="L34" s="622"/>
      <c r="M34" s="270" t="str">
        <f>IF(P34=1,"","*")</f>
        <v>*</v>
      </c>
      <c r="N34" s="161"/>
      <c r="O34" s="18">
        <f>IF(SUM(P34:P36)=3,1,0)</f>
        <v>0</v>
      </c>
      <c r="P34" s="18">
        <f>IF(LEN(F34)&gt;0,1,0)</f>
        <v>0</v>
      </c>
      <c r="Q34" s="18" t="str">
        <f>"C."&amp;F34&amp;" #"&amp;F35&amp;", Z."&amp;F36</f>
        <v>C. #, Z.</v>
      </c>
    </row>
    <row r="35" spans="1:17" ht="17.100000000000001" customHeight="1" x14ac:dyDescent="0.3">
      <c r="A35" s="638"/>
      <c r="B35" s="169"/>
      <c r="C35" s="171"/>
      <c r="D35" s="300" t="s">
        <v>94</v>
      </c>
      <c r="E35" s="301"/>
      <c r="F35" s="622"/>
      <c r="G35" s="622"/>
      <c r="H35" s="622"/>
      <c r="I35" s="622"/>
      <c r="J35" s="622"/>
      <c r="K35" s="622"/>
      <c r="L35" s="622"/>
      <c r="M35" s="270" t="str">
        <f t="shared" ref="M35:M36" si="0">IF(P35=1,"","*")</f>
        <v>*</v>
      </c>
      <c r="N35" s="161"/>
      <c r="P35" s="18">
        <f>IF(LEN(F35)&gt;0,1,0)</f>
        <v>0</v>
      </c>
    </row>
    <row r="36" spans="1:17" ht="17.100000000000001" customHeight="1" x14ac:dyDescent="0.3">
      <c r="A36" s="638"/>
      <c r="B36" s="169"/>
      <c r="C36" s="171"/>
      <c r="D36" s="300" t="s">
        <v>95</v>
      </c>
      <c r="E36" s="301"/>
      <c r="F36" s="622"/>
      <c r="G36" s="622"/>
      <c r="H36" s="622"/>
      <c r="I36" s="622"/>
      <c r="J36" s="622"/>
      <c r="K36" s="622"/>
      <c r="L36" s="622"/>
      <c r="M36" s="270" t="str">
        <f t="shared" si="0"/>
        <v>*</v>
      </c>
      <c r="N36" s="161"/>
      <c r="P36" s="18">
        <f>IF(LEN(F36)&gt;0,1,0)</f>
        <v>0</v>
      </c>
    </row>
    <row r="37" spans="1:17" ht="6" customHeight="1" x14ac:dyDescent="0.3">
      <c r="A37" s="638"/>
      <c r="B37" s="169"/>
      <c r="C37" s="171"/>
      <c r="D37" s="302"/>
      <c r="E37" s="302"/>
      <c r="F37" s="139"/>
      <c r="G37" s="139"/>
      <c r="H37" s="139"/>
      <c r="I37" s="139"/>
      <c r="J37" s="139"/>
      <c r="K37" s="171"/>
      <c r="L37" s="171"/>
      <c r="M37" s="298"/>
      <c r="N37" s="161"/>
    </row>
    <row r="38" spans="1:17" ht="21.75" customHeight="1" x14ac:dyDescent="0.3">
      <c r="A38" s="638"/>
      <c r="B38" s="169"/>
      <c r="C38" s="294"/>
      <c r="D38" s="281" t="s">
        <v>117</v>
      </c>
      <c r="E38" s="90"/>
      <c r="F38" s="362"/>
      <c r="G38" s="366"/>
      <c r="H38" s="366"/>
      <c r="I38" s="366"/>
      <c r="J38" s="366"/>
      <c r="K38" s="366"/>
      <c r="L38" s="363"/>
      <c r="M38" s="270" t="str">
        <f>IF(O38=1,"","*")</f>
        <v>*</v>
      </c>
      <c r="N38" s="161"/>
      <c r="O38" s="18">
        <f>IF(LEN(F38)&gt;3,1,0)</f>
        <v>0</v>
      </c>
    </row>
    <row r="39" spans="1:17" ht="6" customHeight="1" x14ac:dyDescent="0.3">
      <c r="A39" s="638"/>
      <c r="B39" s="169"/>
      <c r="C39" s="171"/>
      <c r="D39" s="91"/>
      <c r="E39" s="91"/>
      <c r="F39" s="139"/>
      <c r="G39" s="139"/>
      <c r="H39" s="139"/>
      <c r="I39" s="139"/>
      <c r="J39" s="139"/>
      <c r="K39" s="139"/>
      <c r="L39" s="139"/>
      <c r="M39" s="303"/>
      <c r="N39" s="161"/>
    </row>
    <row r="40" spans="1:17" ht="21.75" customHeight="1" x14ac:dyDescent="0.3">
      <c r="A40" s="638"/>
      <c r="B40" s="169"/>
      <c r="C40" s="294"/>
      <c r="D40" s="281" t="s">
        <v>116</v>
      </c>
      <c r="E40" s="299"/>
      <c r="F40" s="617"/>
      <c r="G40" s="618"/>
      <c r="H40" s="618"/>
      <c r="I40" s="618"/>
      <c r="J40" s="618"/>
      <c r="K40" s="618"/>
      <c r="L40" s="619"/>
      <c r="M40" s="270" t="str">
        <f>IF(O40=1,"","*")</f>
        <v>*</v>
      </c>
      <c r="N40" s="161"/>
      <c r="O40" s="18">
        <f>IF(LEN(F40)&gt;3,1,0)*IF(Q40&gt;(P40+1),1,0)</f>
        <v>0</v>
      </c>
      <c r="P40" s="18">
        <f>IFERROR(FIND("@",F40),0)</f>
        <v>0</v>
      </c>
      <c r="Q40" s="18">
        <f>IFERROR(FIND(".",F40,P40),0)</f>
        <v>0</v>
      </c>
    </row>
    <row r="41" spans="1:17" ht="6" customHeight="1" x14ac:dyDescent="0.3">
      <c r="A41" s="638"/>
      <c r="B41" s="169"/>
      <c r="C41" s="171"/>
      <c r="D41" s="91"/>
      <c r="E41" s="91"/>
      <c r="F41" s="139"/>
      <c r="G41" s="139"/>
      <c r="H41" s="139"/>
      <c r="I41" s="139"/>
      <c r="J41" s="139"/>
      <c r="K41" s="139"/>
      <c r="L41" s="139"/>
      <c r="M41" s="303"/>
      <c r="N41" s="161"/>
    </row>
    <row r="42" spans="1:17" ht="21.75" customHeight="1" x14ac:dyDescent="0.3">
      <c r="A42" s="638"/>
      <c r="B42" s="169"/>
      <c r="C42" s="294"/>
      <c r="D42" s="359" t="s">
        <v>35</v>
      </c>
      <c r="E42" s="90"/>
      <c r="F42" s="362"/>
      <c r="G42" s="366"/>
      <c r="H42" s="366"/>
      <c r="I42" s="366"/>
      <c r="J42" s="366"/>
      <c r="K42" s="366"/>
      <c r="L42" s="363"/>
      <c r="M42" s="270" t="str">
        <f>IF(O42=1,"","*")</f>
        <v/>
      </c>
      <c r="N42" s="161"/>
      <c r="O42" s="18">
        <f>IF(LEN(F42)&gt;3,1,IF(S4=1,1,0))</f>
        <v>1</v>
      </c>
      <c r="P42" s="120" t="str">
        <f>IF(F42&lt;&gt;"",F42,"")</f>
        <v/>
      </c>
    </row>
    <row r="43" spans="1:17" x14ac:dyDescent="0.3">
      <c r="A43" s="638"/>
      <c r="B43" s="169"/>
      <c r="C43" s="294"/>
      <c r="D43" s="359"/>
      <c r="E43" s="87"/>
      <c r="F43" s="139"/>
      <c r="G43" s="139"/>
      <c r="H43" s="139"/>
      <c r="I43" s="139"/>
      <c r="J43" s="139"/>
      <c r="K43" s="139"/>
      <c r="L43" s="139"/>
      <c r="M43" s="139"/>
      <c r="N43" s="161"/>
    </row>
    <row r="44" spans="1:17" ht="6" customHeight="1" x14ac:dyDescent="0.3">
      <c r="A44" s="638"/>
      <c r="B44" s="169"/>
      <c r="C44" s="171"/>
      <c r="D44" s="91"/>
      <c r="E44" s="91"/>
      <c r="F44" s="139"/>
      <c r="G44" s="139"/>
      <c r="H44" s="139"/>
      <c r="I44" s="139"/>
      <c r="J44" s="139"/>
      <c r="K44" s="139"/>
      <c r="L44" s="139"/>
      <c r="M44" s="139"/>
      <c r="N44" s="161"/>
    </row>
    <row r="45" spans="1:17" ht="18.75" customHeight="1" x14ac:dyDescent="0.3">
      <c r="A45" s="638"/>
      <c r="B45" s="365" t="str">
        <f>IF(O46=0,'P1'!$P$1,'P1'!$Q$1)</f>
        <v>Faltan datos, por favor revise los asteriscos rojos</v>
      </c>
      <c r="C45" s="365"/>
      <c r="D45" s="365"/>
      <c r="E45" s="365"/>
      <c r="F45" s="365"/>
      <c r="G45" s="365"/>
      <c r="H45" s="365"/>
      <c r="I45" s="365"/>
      <c r="J45" s="365"/>
      <c r="K45" s="365"/>
      <c r="L45" s="365"/>
      <c r="M45" s="365"/>
      <c r="N45" s="161"/>
    </row>
    <row r="46" spans="1:17" ht="63" customHeight="1" x14ac:dyDescent="0.3">
      <c r="A46" s="638"/>
      <c r="B46" s="161"/>
      <c r="C46" s="161"/>
      <c r="D46" s="164"/>
      <c r="E46" s="164"/>
      <c r="F46" s="161"/>
      <c r="G46" s="161"/>
      <c r="H46" s="161"/>
      <c r="I46" s="161"/>
      <c r="J46" s="161"/>
      <c r="K46" s="161"/>
      <c r="L46" s="161"/>
      <c r="M46" s="161"/>
      <c r="N46" s="161"/>
      <c r="O46" s="18">
        <f>IF(SUM(O31:O44)=5,1,0)</f>
        <v>0</v>
      </c>
      <c r="Q46" s="18">
        <v>36.75</v>
      </c>
    </row>
    <row r="47" spans="1:17" ht="180" customHeight="1" x14ac:dyDescent="0.3">
      <c r="A47" s="81"/>
      <c r="B47" s="80"/>
      <c r="C47" s="53"/>
      <c r="D47" s="54"/>
      <c r="E47" s="54"/>
      <c r="F47" s="53"/>
      <c r="G47" s="53"/>
      <c r="H47" s="53"/>
      <c r="I47" s="53"/>
      <c r="J47" s="53"/>
      <c r="K47" s="53"/>
      <c r="L47" s="53"/>
      <c r="M47" s="53"/>
      <c r="N47" s="53"/>
    </row>
    <row r="48" spans="1:17" ht="180" customHeight="1" x14ac:dyDescent="0.3">
      <c r="A48" s="53"/>
      <c r="B48" s="80"/>
      <c r="C48" s="53"/>
      <c r="D48" s="54"/>
      <c r="E48" s="54"/>
      <c r="F48" s="53"/>
      <c r="G48" s="53"/>
      <c r="H48" s="53"/>
      <c r="I48" s="53"/>
      <c r="J48" s="53"/>
      <c r="K48" s="53"/>
      <c r="L48" s="53"/>
      <c r="M48" s="53"/>
      <c r="N48" s="53"/>
    </row>
    <row r="49" spans="1:16" ht="27.75" customHeight="1" x14ac:dyDescent="0.35">
      <c r="A49" s="638"/>
      <c r="B49" s="162"/>
      <c r="C49" s="161"/>
      <c r="D49" s="279" t="str">
        <f>D1</f>
        <v>Persona Natural 1</v>
      </c>
      <c r="E49" s="164"/>
      <c r="F49" s="161"/>
      <c r="G49" s="161"/>
      <c r="H49" s="161"/>
      <c r="I49" s="161"/>
      <c r="J49" s="161"/>
      <c r="K49" s="161"/>
      <c r="L49" s="161"/>
      <c r="M49" s="161"/>
      <c r="N49" s="161"/>
    </row>
    <row r="50" spans="1:16" ht="12" customHeight="1" x14ac:dyDescent="0.3">
      <c r="A50" s="638"/>
      <c r="B50" s="161"/>
      <c r="C50" s="161"/>
      <c r="D50" s="167" t="s">
        <v>181</v>
      </c>
      <c r="E50" s="164"/>
      <c r="F50" s="161"/>
      <c r="G50" s="161"/>
      <c r="H50" s="161"/>
      <c r="I50" s="161"/>
      <c r="J50" s="161"/>
      <c r="K50" s="161"/>
      <c r="L50" s="161"/>
      <c r="M50" s="168"/>
      <c r="N50" s="161"/>
    </row>
    <row r="51" spans="1:16" ht="6" customHeight="1" x14ac:dyDescent="0.3">
      <c r="A51" s="638"/>
      <c r="B51" s="169"/>
      <c r="C51" s="171"/>
      <c r="D51" s="89"/>
      <c r="E51" s="185"/>
      <c r="F51" s="171"/>
      <c r="G51" s="171"/>
      <c r="H51" s="171"/>
      <c r="I51" s="171"/>
      <c r="J51" s="171"/>
      <c r="K51" s="171"/>
      <c r="L51" s="171"/>
      <c r="M51" s="135"/>
      <c r="N51" s="161"/>
    </row>
    <row r="52" spans="1:16" ht="15.95" customHeight="1" x14ac:dyDescent="0.3">
      <c r="A52" s="638"/>
      <c r="B52" s="169"/>
      <c r="C52" s="171"/>
      <c r="D52" s="359" t="s">
        <v>69</v>
      </c>
      <c r="E52" s="304"/>
      <c r="F52" s="615"/>
      <c r="G52" s="615"/>
      <c r="H52" s="615"/>
      <c r="I52" s="615"/>
      <c r="J52" s="615"/>
      <c r="K52" s="615"/>
      <c r="L52" s="615"/>
      <c r="M52" s="270" t="str">
        <f>IF(O52=1,"","*")</f>
        <v>*</v>
      </c>
      <c r="N52" s="161"/>
      <c r="O52" s="18">
        <f>IF(LEN(F52)&gt;3,1,0)</f>
        <v>0</v>
      </c>
      <c r="P52" s="18" t="str">
        <f>IF(F52&lt;&gt;"",F52,"")</f>
        <v/>
      </c>
    </row>
    <row r="53" spans="1:16" ht="15.95" customHeight="1" x14ac:dyDescent="0.3">
      <c r="A53" s="638"/>
      <c r="B53" s="169"/>
      <c r="C53" s="171"/>
      <c r="D53" s="359"/>
      <c r="E53" s="304"/>
      <c r="F53" s="614"/>
      <c r="G53" s="614"/>
      <c r="H53" s="614"/>
      <c r="I53" s="614"/>
      <c r="J53" s="614"/>
      <c r="K53" s="614"/>
      <c r="L53" s="614"/>
      <c r="M53" s="139"/>
      <c r="N53" s="161"/>
      <c r="P53" s="18" t="str">
        <f t="shared" ref="P53:P55" si="1">IF(F53&lt;&gt;"",F53,"")</f>
        <v/>
      </c>
    </row>
    <row r="54" spans="1:16" ht="15.95" customHeight="1" x14ac:dyDescent="0.3">
      <c r="A54" s="638"/>
      <c r="B54" s="169"/>
      <c r="C54" s="171"/>
      <c r="D54" s="359"/>
      <c r="E54" s="304"/>
      <c r="F54" s="614"/>
      <c r="G54" s="614"/>
      <c r="H54" s="614"/>
      <c r="I54" s="614"/>
      <c r="J54" s="614"/>
      <c r="K54" s="614"/>
      <c r="L54" s="614"/>
      <c r="M54" s="139"/>
      <c r="N54" s="161"/>
      <c r="P54" s="18" t="str">
        <f t="shared" si="1"/>
        <v/>
      </c>
    </row>
    <row r="55" spans="1:16" ht="15.95" customHeight="1" x14ac:dyDescent="0.3">
      <c r="A55" s="638"/>
      <c r="B55" s="169"/>
      <c r="C55" s="171"/>
      <c r="D55" s="359"/>
      <c r="E55" s="304"/>
      <c r="F55" s="616"/>
      <c r="G55" s="616"/>
      <c r="H55" s="616"/>
      <c r="I55" s="616"/>
      <c r="J55" s="616"/>
      <c r="K55" s="616"/>
      <c r="L55" s="616"/>
      <c r="M55" s="139"/>
      <c r="N55" s="161"/>
      <c r="P55" s="18" t="str">
        <f t="shared" si="1"/>
        <v/>
      </c>
    </row>
    <row r="56" spans="1:16" ht="6" customHeight="1" x14ac:dyDescent="0.3">
      <c r="A56" s="638"/>
      <c r="B56" s="169"/>
      <c r="C56" s="171"/>
      <c r="D56" s="91"/>
      <c r="E56" s="185"/>
      <c r="F56" s="171"/>
      <c r="G56" s="171"/>
      <c r="H56" s="171"/>
      <c r="I56" s="171"/>
      <c r="J56" s="171"/>
      <c r="K56" s="171"/>
      <c r="L56" s="171"/>
      <c r="M56" s="139"/>
      <c r="N56" s="161"/>
    </row>
    <row r="57" spans="1:16" ht="21.75" customHeight="1" x14ac:dyDescent="0.3">
      <c r="A57" s="638"/>
      <c r="B57" s="169"/>
      <c r="C57" s="294"/>
      <c r="D57" s="87" t="s">
        <v>254</v>
      </c>
      <c r="E57" s="304"/>
      <c r="F57" s="67"/>
      <c r="G57" s="270" t="str">
        <f>IF(O57=1,"","*")</f>
        <v>*</v>
      </c>
      <c r="H57" s="305"/>
      <c r="I57" s="305"/>
      <c r="J57" s="305"/>
      <c r="K57" s="305"/>
      <c r="L57" s="305"/>
      <c r="M57" s="171"/>
      <c r="N57" s="306" t="s">
        <v>245</v>
      </c>
      <c r="O57" s="18">
        <f>IF(F57&lt;&gt;"",1,0)</f>
        <v>0</v>
      </c>
      <c r="P57" s="18">
        <f>IF(F57="SI",0,1)</f>
        <v>1</v>
      </c>
    </row>
    <row r="58" spans="1:16" ht="6" customHeight="1" x14ac:dyDescent="0.3">
      <c r="A58" s="638"/>
      <c r="B58" s="169"/>
      <c r="C58" s="171"/>
      <c r="D58" s="92"/>
      <c r="E58" s="185"/>
      <c r="F58" s="171"/>
      <c r="G58" s="171"/>
      <c r="H58" s="171"/>
      <c r="I58" s="171"/>
      <c r="J58" s="171"/>
      <c r="K58" s="171"/>
      <c r="L58" s="171"/>
      <c r="M58" s="135"/>
      <c r="N58" s="161"/>
    </row>
    <row r="59" spans="1:16" ht="21.75" customHeight="1" x14ac:dyDescent="0.3">
      <c r="A59" s="638"/>
      <c r="B59" s="169"/>
      <c r="C59" s="294"/>
      <c r="D59" s="87" t="s">
        <v>24</v>
      </c>
      <c r="E59" s="304"/>
      <c r="F59" s="644"/>
      <c r="G59" s="644"/>
      <c r="H59" s="644"/>
      <c r="I59" s="644"/>
      <c r="J59" s="644"/>
      <c r="K59" s="644"/>
      <c r="L59" s="644"/>
      <c r="M59" s="270" t="str">
        <f>IF(O59=1,"","*")</f>
        <v/>
      </c>
      <c r="N59" s="161"/>
      <c r="O59" s="18">
        <f>IF(LEN(F59)&gt;3,1,IF(P57=1,1,0))</f>
        <v>1</v>
      </c>
      <c r="P59" s="120" t="str">
        <f>IF(F59="","",F59)</f>
        <v/>
      </c>
    </row>
    <row r="60" spans="1:16" ht="6" customHeight="1" x14ac:dyDescent="0.3">
      <c r="A60" s="638"/>
      <c r="B60" s="169"/>
      <c r="C60" s="171"/>
      <c r="D60" s="91"/>
      <c r="E60" s="185"/>
      <c r="F60" s="171"/>
      <c r="G60" s="171"/>
      <c r="H60" s="171"/>
      <c r="I60" s="171"/>
      <c r="J60" s="171"/>
      <c r="K60" s="171"/>
      <c r="L60" s="171"/>
      <c r="M60" s="139"/>
      <c r="N60" s="161"/>
    </row>
    <row r="61" spans="1:16" ht="21.75" customHeight="1" x14ac:dyDescent="0.3">
      <c r="A61" s="638"/>
      <c r="B61" s="169"/>
      <c r="C61" s="294"/>
      <c r="D61" s="87" t="s">
        <v>68</v>
      </c>
      <c r="E61" s="304"/>
      <c r="F61" s="627"/>
      <c r="G61" s="628"/>
      <c r="H61" s="629"/>
      <c r="I61" s="270" t="str">
        <f>IF(O61=1,"","*")</f>
        <v>*</v>
      </c>
      <c r="J61" s="255"/>
      <c r="K61" s="255"/>
      <c r="L61" s="255"/>
      <c r="M61" s="139"/>
      <c r="N61" s="161"/>
      <c r="O61" s="18">
        <f>IF(LEN(F61)&gt;3,1,0)</f>
        <v>0</v>
      </c>
      <c r="P61" s="18">
        <f ca="1">YEAR(TODAY())</f>
        <v>2020</v>
      </c>
    </row>
    <row r="62" spans="1:16" ht="6" customHeight="1" x14ac:dyDescent="0.3">
      <c r="A62" s="638"/>
      <c r="B62" s="169"/>
      <c r="C62" s="171"/>
      <c r="D62" s="91"/>
      <c r="E62" s="185"/>
      <c r="F62" s="171"/>
      <c r="G62" s="171"/>
      <c r="H62" s="171"/>
      <c r="I62" s="171"/>
      <c r="J62" s="171"/>
      <c r="K62" s="171"/>
      <c r="L62" s="171"/>
      <c r="M62" s="139"/>
      <c r="N62" s="161"/>
    </row>
    <row r="63" spans="1:16" ht="21.75" customHeight="1" x14ac:dyDescent="0.3">
      <c r="A63" s="638"/>
      <c r="B63" s="169"/>
      <c r="C63" s="294"/>
      <c r="D63" s="639" t="s">
        <v>26</v>
      </c>
      <c r="E63" s="304"/>
      <c r="F63" s="635"/>
      <c r="G63" s="636"/>
      <c r="H63" s="636"/>
      <c r="I63" s="637"/>
      <c r="J63" s="307"/>
      <c r="K63" s="270" t="str">
        <f>IF(O63=1,"","*")</f>
        <v>*</v>
      </c>
      <c r="L63" s="171"/>
      <c r="M63" s="139"/>
      <c r="N63" s="161"/>
      <c r="O63" s="18">
        <f>IF(LEN(F63)&gt;1,1,0)</f>
        <v>0</v>
      </c>
    </row>
    <row r="64" spans="1:16" ht="8.1" customHeight="1" x14ac:dyDescent="0.3">
      <c r="A64" s="638"/>
      <c r="B64" s="169"/>
      <c r="C64" s="294"/>
      <c r="D64" s="639"/>
      <c r="E64" s="185"/>
      <c r="F64" s="308"/>
      <c r="G64" s="308"/>
      <c r="H64" s="308"/>
      <c r="I64" s="171"/>
      <c r="J64" s="171"/>
      <c r="K64" s="171"/>
      <c r="L64" s="171"/>
      <c r="M64" s="139"/>
      <c r="N64" s="161"/>
    </row>
    <row r="65" spans="1:17" ht="6" customHeight="1" x14ac:dyDescent="0.3">
      <c r="A65" s="638"/>
      <c r="B65" s="169"/>
      <c r="C65" s="171"/>
      <c r="D65" s="91"/>
      <c r="E65" s="185"/>
      <c r="F65" s="171"/>
      <c r="G65" s="171"/>
      <c r="H65" s="171"/>
      <c r="I65" s="171"/>
      <c r="J65" s="171"/>
      <c r="K65" s="171"/>
      <c r="L65" s="171"/>
      <c r="M65" s="139"/>
      <c r="N65" s="161"/>
    </row>
    <row r="66" spans="1:17" ht="18.75" customHeight="1" x14ac:dyDescent="0.3">
      <c r="A66" s="638"/>
      <c r="B66" s="365" t="str">
        <f>IF(O67=0,'P1'!$P$1,'P1'!$Q$1)</f>
        <v>Faltan datos, por favor revise los asteriscos rojos</v>
      </c>
      <c r="C66" s="365"/>
      <c r="D66" s="365"/>
      <c r="E66" s="365"/>
      <c r="F66" s="365"/>
      <c r="G66" s="365"/>
      <c r="H66" s="365"/>
      <c r="I66" s="365"/>
      <c r="J66" s="365"/>
      <c r="K66" s="365"/>
      <c r="L66" s="365"/>
      <c r="M66" s="365"/>
      <c r="N66" s="161"/>
    </row>
    <row r="67" spans="1:17" ht="55.5" customHeight="1" x14ac:dyDescent="0.3">
      <c r="A67" s="638"/>
      <c r="B67" s="161"/>
      <c r="C67" s="161"/>
      <c r="D67" s="309"/>
      <c r="E67" s="164"/>
      <c r="F67" s="161"/>
      <c r="G67" s="161"/>
      <c r="H67" s="161"/>
      <c r="I67" s="161"/>
      <c r="J67" s="161"/>
      <c r="K67" s="161"/>
      <c r="L67" s="161"/>
      <c r="M67" s="161"/>
      <c r="N67" s="161"/>
      <c r="O67" s="18">
        <f>IF(SUM(O52:O63)=5,1,0)</f>
        <v>0</v>
      </c>
    </row>
    <row r="68" spans="1:17" ht="180" customHeight="1" x14ac:dyDescent="0.3">
      <c r="A68" s="81"/>
      <c r="B68" s="80"/>
      <c r="C68" s="53"/>
      <c r="D68" s="82"/>
      <c r="E68" s="54"/>
      <c r="F68" s="53"/>
      <c r="G68" s="53"/>
      <c r="H68" s="53"/>
      <c r="I68" s="53"/>
      <c r="J68" s="53"/>
      <c r="K68" s="53"/>
      <c r="L68" s="53"/>
      <c r="M68" s="53"/>
      <c r="N68" s="53"/>
    </row>
    <row r="69" spans="1:17" ht="180" customHeight="1" x14ac:dyDescent="0.3">
      <c r="A69" s="53"/>
      <c r="B69" s="80"/>
      <c r="C69" s="53"/>
      <c r="D69" s="54"/>
      <c r="E69" s="54"/>
      <c r="F69" s="53"/>
      <c r="G69" s="53"/>
      <c r="H69" s="53"/>
      <c r="I69" s="53"/>
      <c r="J69" s="53"/>
      <c r="K69" s="53"/>
      <c r="L69" s="53"/>
      <c r="M69" s="53"/>
      <c r="N69" s="53"/>
    </row>
    <row r="70" spans="1:17" ht="27.75" customHeight="1" x14ac:dyDescent="0.35">
      <c r="A70" s="638"/>
      <c r="B70" s="162"/>
      <c r="C70" s="161"/>
      <c r="D70" s="279" t="str">
        <f>D1</f>
        <v>Persona Natural 1</v>
      </c>
      <c r="E70" s="164"/>
      <c r="F70" s="161"/>
      <c r="G70" s="161"/>
      <c r="H70" s="161"/>
      <c r="I70" s="161"/>
      <c r="J70" s="161"/>
      <c r="K70" s="161"/>
      <c r="L70" s="161"/>
      <c r="M70" s="161"/>
      <c r="N70" s="161"/>
    </row>
    <row r="71" spans="1:17" ht="12" customHeight="1" x14ac:dyDescent="0.3">
      <c r="A71" s="638"/>
      <c r="B71" s="161"/>
      <c r="C71" s="161"/>
      <c r="D71" s="167" t="s">
        <v>181</v>
      </c>
      <c r="E71" s="164"/>
      <c r="F71" s="161"/>
      <c r="G71" s="161"/>
      <c r="H71" s="161"/>
      <c r="I71" s="161"/>
      <c r="J71" s="161"/>
      <c r="K71" s="161"/>
      <c r="L71" s="161"/>
      <c r="M71" s="168"/>
      <c r="N71" s="161"/>
    </row>
    <row r="72" spans="1:17" ht="6" customHeight="1" x14ac:dyDescent="0.3">
      <c r="A72" s="638"/>
      <c r="B72" s="169"/>
      <c r="C72" s="171"/>
      <c r="D72" s="89"/>
      <c r="E72" s="185"/>
      <c r="F72" s="171"/>
      <c r="G72" s="171"/>
      <c r="H72" s="171"/>
      <c r="I72" s="171"/>
      <c r="J72" s="171"/>
      <c r="K72" s="171"/>
      <c r="L72" s="171"/>
      <c r="M72" s="135"/>
      <c r="N72" s="161"/>
    </row>
    <row r="73" spans="1:17" ht="18.75" customHeight="1" x14ac:dyDescent="0.3">
      <c r="A73" s="638"/>
      <c r="B73" s="169"/>
      <c r="C73" s="171"/>
      <c r="D73" s="623" t="s">
        <v>263</v>
      </c>
      <c r="E73" s="304"/>
      <c r="F73" s="624"/>
      <c r="G73" s="625"/>
      <c r="H73" s="625"/>
      <c r="I73" s="625"/>
      <c r="J73" s="625"/>
      <c r="K73" s="625"/>
      <c r="L73" s="626"/>
      <c r="M73" s="655" t="str">
        <f>IF(O73=1,"","*")</f>
        <v>*</v>
      </c>
      <c r="N73" s="161"/>
      <c r="O73" s="18">
        <f>IF(OR(P73=1,P74=1),1,0)</f>
        <v>0</v>
      </c>
      <c r="P73" s="18">
        <f>IF(LEN(F73)&gt;3,1,0)</f>
        <v>0</v>
      </c>
    </row>
    <row r="74" spans="1:17" ht="18.75" customHeight="1" x14ac:dyDescent="0.3">
      <c r="A74" s="638"/>
      <c r="B74" s="169"/>
      <c r="C74" s="171"/>
      <c r="D74" s="623"/>
      <c r="E74" s="304"/>
      <c r="F74" s="624"/>
      <c r="G74" s="625"/>
      <c r="H74" s="625"/>
      <c r="I74" s="625"/>
      <c r="J74" s="625"/>
      <c r="K74" s="625"/>
      <c r="L74" s="626"/>
      <c r="M74" s="655"/>
      <c r="N74" s="161"/>
      <c r="P74" s="18">
        <f>IF(LEN(F74)&gt;3,1,0)</f>
        <v>0</v>
      </c>
      <c r="Q74" s="120" t="str">
        <f>IF(F74="","",F74)</f>
        <v/>
      </c>
    </row>
    <row r="75" spans="1:17" ht="6" customHeight="1" x14ac:dyDescent="0.3">
      <c r="A75" s="638"/>
      <c r="B75" s="169"/>
      <c r="C75" s="171"/>
      <c r="D75" s="92"/>
      <c r="E75" s="185"/>
      <c r="F75" s="171"/>
      <c r="G75" s="171"/>
      <c r="H75" s="171"/>
      <c r="I75" s="171"/>
      <c r="J75" s="171"/>
      <c r="K75" s="171"/>
      <c r="L75" s="171"/>
      <c r="M75" s="135"/>
      <c r="N75" s="161"/>
    </row>
    <row r="76" spans="1:17" ht="21.75" customHeight="1" x14ac:dyDescent="0.3">
      <c r="A76" s="638"/>
      <c r="B76" s="169"/>
      <c r="C76" s="171"/>
      <c r="D76" s="87" t="s">
        <v>28</v>
      </c>
      <c r="E76" s="304"/>
      <c r="F76" s="253"/>
      <c r="G76" s="270" t="str">
        <f>IF(O76=1,"","*")</f>
        <v>*</v>
      </c>
      <c r="H76" s="171"/>
      <c r="I76" s="171"/>
      <c r="J76" s="171"/>
      <c r="K76" s="171"/>
      <c r="L76" s="171"/>
      <c r="M76" s="139"/>
      <c r="N76" s="161"/>
      <c r="O76" s="18">
        <f>IF(F76&lt;&gt;"",1,0)</f>
        <v>0</v>
      </c>
      <c r="P76" s="85">
        <f>IF(F76&lt;&gt;"NO",1,0)</f>
        <v>1</v>
      </c>
    </row>
    <row r="77" spans="1:17" ht="6" customHeight="1" x14ac:dyDescent="0.3">
      <c r="A77" s="638"/>
      <c r="B77" s="169"/>
      <c r="C77" s="171"/>
      <c r="D77" s="91"/>
      <c r="E77" s="185"/>
      <c r="F77" s="171"/>
      <c r="G77" s="171"/>
      <c r="H77" s="171"/>
      <c r="I77" s="171"/>
      <c r="J77" s="171"/>
      <c r="K77" s="171"/>
      <c r="L77" s="171"/>
      <c r="M77" s="139"/>
      <c r="N77" s="161"/>
    </row>
    <row r="78" spans="1:17" s="85" customFormat="1" ht="21.75" customHeight="1" x14ac:dyDescent="0.3">
      <c r="A78" s="638"/>
      <c r="B78" s="310"/>
      <c r="C78" s="311"/>
      <c r="D78" s="639" t="s">
        <v>39</v>
      </c>
      <c r="E78" s="312"/>
      <c r="F78" s="632"/>
      <c r="G78" s="633"/>
      <c r="H78" s="633"/>
      <c r="I78" s="633"/>
      <c r="J78" s="633"/>
      <c r="K78" s="633"/>
      <c r="L78" s="634"/>
      <c r="M78" s="270" t="str">
        <f>IF(O78=1,"","*")</f>
        <v/>
      </c>
      <c r="N78" s="313"/>
      <c r="O78" s="85">
        <f>IF(LEN(F78)&gt;3,1,IF(P76=1,1,0))</f>
        <v>1</v>
      </c>
      <c r="P78" s="120" t="str">
        <f>IF(F78="","",F78)</f>
        <v/>
      </c>
    </row>
    <row r="79" spans="1:17" ht="8.1" customHeight="1" x14ac:dyDescent="0.3">
      <c r="A79" s="638"/>
      <c r="B79" s="169"/>
      <c r="C79" s="268"/>
      <c r="D79" s="639"/>
      <c r="E79" s="185"/>
      <c r="F79" s="171"/>
      <c r="G79" s="171"/>
      <c r="H79" s="171"/>
      <c r="I79" s="171"/>
      <c r="J79" s="171"/>
      <c r="K79" s="171"/>
      <c r="L79" s="171"/>
      <c r="M79" s="139"/>
      <c r="N79" s="161"/>
    </row>
    <row r="80" spans="1:17" ht="6" customHeight="1" x14ac:dyDescent="0.3">
      <c r="A80" s="638"/>
      <c r="B80" s="169"/>
      <c r="C80" s="171"/>
      <c r="D80" s="91"/>
      <c r="E80" s="185"/>
      <c r="F80" s="171"/>
      <c r="G80" s="171"/>
      <c r="H80" s="171"/>
      <c r="I80" s="171"/>
      <c r="J80" s="171"/>
      <c r="K80" s="171"/>
      <c r="L80" s="171"/>
      <c r="M80" s="139"/>
      <c r="N80" s="161"/>
    </row>
    <row r="81" spans="1:17" ht="30" customHeight="1" x14ac:dyDescent="0.3">
      <c r="A81" s="638"/>
      <c r="B81" s="169"/>
      <c r="C81" s="171"/>
      <c r="D81" s="639" t="s">
        <v>317</v>
      </c>
      <c r="E81" s="639"/>
      <c r="F81" s="639"/>
      <c r="G81" s="639"/>
      <c r="H81" s="639"/>
      <c r="I81" s="639"/>
      <c r="J81" s="639"/>
      <c r="K81" s="639"/>
      <c r="L81" s="639"/>
      <c r="M81" s="139"/>
      <c r="N81" s="161"/>
      <c r="O81" s="18">
        <f>IF(SUM(P83:P86)&gt;=0,1,0)</f>
        <v>1</v>
      </c>
      <c r="P81" s="18">
        <f>IF(SUM(Q83:Q86)&gt;=1,1,0)</f>
        <v>0</v>
      </c>
    </row>
    <row r="82" spans="1:17" ht="13.5" customHeight="1" x14ac:dyDescent="0.3">
      <c r="A82" s="638"/>
      <c r="B82" s="169"/>
      <c r="C82" s="171"/>
      <c r="D82" s="640" t="s">
        <v>313</v>
      </c>
      <c r="E82" s="640"/>
      <c r="F82" s="640"/>
      <c r="G82" s="640"/>
      <c r="H82" s="640"/>
      <c r="I82" s="640"/>
      <c r="J82" s="640"/>
      <c r="K82" s="641"/>
      <c r="L82" s="314"/>
      <c r="M82" s="139"/>
      <c r="N82" s="161"/>
    </row>
    <row r="83" spans="1:17" ht="18.75" customHeight="1" x14ac:dyDescent="0.3">
      <c r="A83" s="638"/>
      <c r="B83" s="169"/>
      <c r="C83" s="171"/>
      <c r="D83" s="640"/>
      <c r="E83" s="640"/>
      <c r="F83" s="640"/>
      <c r="G83" s="640"/>
      <c r="H83" s="640"/>
      <c r="I83" s="640"/>
      <c r="J83" s="640"/>
      <c r="K83" s="642"/>
      <c r="L83" s="119"/>
      <c r="M83" s="270"/>
      <c r="N83" s="161"/>
      <c r="P83" s="18">
        <f>IF(L83&lt;&gt;"",1,0)</f>
        <v>0</v>
      </c>
      <c r="Q83" s="18">
        <f>IF(L83="SI",1,0)</f>
        <v>0</v>
      </c>
    </row>
    <row r="84" spans="1:17" ht="18.75" customHeight="1" x14ac:dyDescent="0.3">
      <c r="A84" s="638"/>
      <c r="B84" s="169"/>
      <c r="C84" s="171"/>
      <c r="D84" s="630" t="s">
        <v>314</v>
      </c>
      <c r="E84" s="630"/>
      <c r="F84" s="630"/>
      <c r="G84" s="630"/>
      <c r="H84" s="630"/>
      <c r="I84" s="630"/>
      <c r="J84" s="630"/>
      <c r="K84" s="631"/>
      <c r="L84" s="119"/>
      <c r="M84" s="270"/>
      <c r="N84" s="161"/>
      <c r="P84" s="18">
        <f>IF(L84&lt;&gt;"",1,0)</f>
        <v>0</v>
      </c>
      <c r="Q84" s="18">
        <f>IF(L84="SI",1,0)</f>
        <v>0</v>
      </c>
    </row>
    <row r="85" spans="1:17" ht="18.75" customHeight="1" x14ac:dyDescent="0.3">
      <c r="A85" s="638"/>
      <c r="B85" s="169"/>
      <c r="C85" s="171"/>
      <c r="D85" s="630" t="s">
        <v>315</v>
      </c>
      <c r="E85" s="630"/>
      <c r="F85" s="630"/>
      <c r="G85" s="630"/>
      <c r="H85" s="630"/>
      <c r="I85" s="630"/>
      <c r="J85" s="630"/>
      <c r="K85" s="631"/>
      <c r="L85" s="119"/>
      <c r="M85" s="270"/>
      <c r="N85" s="161"/>
      <c r="P85" s="18">
        <f>IF(L85&lt;&gt;"",1,0)</f>
        <v>0</v>
      </c>
      <c r="Q85" s="18">
        <f>IF(L85="SI",1,0)</f>
        <v>0</v>
      </c>
    </row>
    <row r="86" spans="1:17" ht="18.75" customHeight="1" x14ac:dyDescent="0.3">
      <c r="A86" s="638"/>
      <c r="B86" s="169"/>
      <c r="C86" s="171"/>
      <c r="D86" s="630" t="s">
        <v>316</v>
      </c>
      <c r="E86" s="630"/>
      <c r="F86" s="630"/>
      <c r="G86" s="630"/>
      <c r="H86" s="630"/>
      <c r="I86" s="630"/>
      <c r="J86" s="630"/>
      <c r="K86" s="631"/>
      <c r="L86" s="119"/>
      <c r="M86" s="270"/>
      <c r="N86" s="161"/>
      <c r="P86" s="18">
        <f>IF(L86&lt;&gt;"",1,0)</f>
        <v>0</v>
      </c>
      <c r="Q86" s="18">
        <f>IF(L86="SI",1,0)</f>
        <v>0</v>
      </c>
    </row>
    <row r="87" spans="1:17" x14ac:dyDescent="0.3">
      <c r="A87" s="638"/>
      <c r="B87" s="169"/>
      <c r="C87" s="171"/>
      <c r="D87" s="643" t="str">
        <f>IF(P81=1,"Si debe llenar el formulario IRS W-9 y Waiver Persona Natural","")</f>
        <v/>
      </c>
      <c r="E87" s="643"/>
      <c r="F87" s="643"/>
      <c r="G87" s="643"/>
      <c r="H87" s="643"/>
      <c r="I87" s="643"/>
      <c r="J87" s="643"/>
      <c r="K87" s="643"/>
      <c r="L87" s="643"/>
      <c r="M87" s="139"/>
      <c r="N87" s="161"/>
    </row>
    <row r="88" spans="1:17" ht="6" customHeight="1" x14ac:dyDescent="0.3">
      <c r="A88" s="638"/>
      <c r="B88" s="169"/>
      <c r="C88" s="171"/>
      <c r="D88" s="91"/>
      <c r="E88" s="185"/>
      <c r="F88" s="171"/>
      <c r="G88" s="171"/>
      <c r="H88" s="171"/>
      <c r="I88" s="171"/>
      <c r="J88" s="171"/>
      <c r="K88" s="171"/>
      <c r="L88" s="171"/>
      <c r="M88" s="139"/>
      <c r="N88" s="161"/>
    </row>
    <row r="89" spans="1:17" ht="18.75" customHeight="1" x14ac:dyDescent="0.3">
      <c r="A89" s="638"/>
      <c r="B89" s="365" t="str">
        <f>IF(O90=0,'P1'!$P$1,'P1'!$Q$1)</f>
        <v>Faltan datos, por favor revise los asteriscos rojos</v>
      </c>
      <c r="C89" s="365"/>
      <c r="D89" s="365"/>
      <c r="E89" s="365"/>
      <c r="F89" s="365"/>
      <c r="G89" s="365"/>
      <c r="H89" s="365"/>
      <c r="I89" s="365"/>
      <c r="J89" s="365"/>
      <c r="K89" s="365"/>
      <c r="L89" s="365"/>
      <c r="M89" s="365"/>
      <c r="N89" s="161"/>
    </row>
    <row r="90" spans="1:17" ht="36.75" customHeight="1" x14ac:dyDescent="0.3">
      <c r="A90" s="638"/>
      <c r="B90" s="161"/>
      <c r="C90" s="161"/>
      <c r="D90" s="309"/>
      <c r="E90" s="164"/>
      <c r="F90" s="161"/>
      <c r="G90" s="161"/>
      <c r="H90" s="161"/>
      <c r="I90" s="161"/>
      <c r="J90" s="161"/>
      <c r="K90" s="161"/>
      <c r="L90" s="161"/>
      <c r="M90" s="161"/>
      <c r="N90" s="161"/>
      <c r="O90" s="18">
        <f>IF(SUM(O73:O87)=4,1,0)</f>
        <v>0</v>
      </c>
    </row>
    <row r="91" spans="1:17" s="53" customFormat="1" ht="180" customHeight="1" x14ac:dyDescent="0.3">
      <c r="A91" s="81"/>
      <c r="B91" s="80"/>
      <c r="D91" s="82"/>
      <c r="E91" s="54"/>
    </row>
    <row r="92" spans="1:17" ht="180" customHeight="1" x14ac:dyDescent="0.3">
      <c r="A92" s="53"/>
      <c r="B92" s="80"/>
      <c r="C92" s="53"/>
      <c r="D92" s="54"/>
      <c r="E92" s="54"/>
      <c r="F92" s="53"/>
      <c r="G92" s="53"/>
      <c r="H92" s="53"/>
      <c r="I92" s="53"/>
      <c r="J92" s="53"/>
      <c r="K92" s="53"/>
      <c r="L92" s="53"/>
      <c r="M92" s="53"/>
      <c r="N92" s="53"/>
    </row>
    <row r="93" spans="1:17" ht="27.75" customHeight="1" x14ac:dyDescent="0.35">
      <c r="A93" s="638"/>
      <c r="B93" s="162"/>
      <c r="C93" s="161"/>
      <c r="D93" s="279" t="str">
        <f>D1</f>
        <v>Persona Natural 1</v>
      </c>
      <c r="E93" s="164"/>
      <c r="F93" s="161"/>
      <c r="G93" s="161"/>
      <c r="H93" s="161"/>
      <c r="I93" s="161"/>
      <c r="J93" s="161"/>
      <c r="K93" s="161"/>
      <c r="L93" s="161"/>
      <c r="M93" s="161"/>
      <c r="N93" s="161"/>
    </row>
    <row r="94" spans="1:17" ht="12" customHeight="1" x14ac:dyDescent="0.3">
      <c r="A94" s="638"/>
      <c r="B94" s="161"/>
      <c r="C94" s="161"/>
      <c r="D94" s="315" t="s">
        <v>181</v>
      </c>
      <c r="E94" s="164"/>
      <c r="F94" s="161"/>
      <c r="G94" s="161"/>
      <c r="H94" s="161"/>
      <c r="I94" s="161"/>
      <c r="J94" s="161"/>
      <c r="K94" s="161"/>
      <c r="L94" s="161"/>
      <c r="M94" s="168"/>
      <c r="N94" s="161"/>
    </row>
    <row r="95" spans="1:17" ht="6" customHeight="1" x14ac:dyDescent="0.3">
      <c r="A95" s="638"/>
      <c r="B95" s="169"/>
      <c r="C95" s="171"/>
      <c r="D95" s="89"/>
      <c r="E95" s="185"/>
      <c r="F95" s="171"/>
      <c r="G95" s="171"/>
      <c r="H95" s="171"/>
      <c r="I95" s="171"/>
      <c r="J95" s="171"/>
      <c r="K95" s="171"/>
      <c r="L95" s="171"/>
      <c r="M95" s="135"/>
      <c r="N95" s="161"/>
    </row>
    <row r="96" spans="1:17" ht="5.65" customHeight="1" x14ac:dyDescent="0.3">
      <c r="A96" s="638"/>
      <c r="B96" s="169"/>
      <c r="C96" s="171"/>
      <c r="D96" s="621" t="s">
        <v>153</v>
      </c>
      <c r="E96" s="185"/>
      <c r="F96" s="171"/>
      <c r="G96" s="171"/>
      <c r="H96" s="171"/>
      <c r="I96" s="171"/>
      <c r="J96" s="171"/>
      <c r="K96" s="171"/>
      <c r="L96" s="171"/>
      <c r="M96" s="139"/>
      <c r="N96" s="161"/>
    </row>
    <row r="97" spans="1:16" ht="21.75" customHeight="1" x14ac:dyDescent="0.3">
      <c r="A97" s="638"/>
      <c r="B97" s="169"/>
      <c r="C97" s="171"/>
      <c r="D97" s="621"/>
      <c r="E97" s="304"/>
      <c r="F97" s="253"/>
      <c r="G97" s="270" t="str">
        <f>IF(O97=1,"","*")</f>
        <v>*</v>
      </c>
      <c r="H97" s="311"/>
      <c r="I97" s="311"/>
      <c r="J97" s="311"/>
      <c r="K97" s="311"/>
      <c r="L97" s="311"/>
      <c r="M97" s="139"/>
      <c r="N97" s="321" t="s">
        <v>245</v>
      </c>
      <c r="O97" s="18">
        <f>IF(F97&lt;&gt;"",1,0)</f>
        <v>0</v>
      </c>
    </row>
    <row r="98" spans="1:16" ht="5.65" customHeight="1" x14ac:dyDescent="0.3">
      <c r="A98" s="638"/>
      <c r="B98" s="169"/>
      <c r="C98" s="171"/>
      <c r="D98" s="621"/>
      <c r="E98" s="185"/>
      <c r="F98" s="171"/>
      <c r="G98" s="171"/>
      <c r="H98" s="171"/>
      <c r="I98" s="171"/>
      <c r="J98" s="171"/>
      <c r="K98" s="171"/>
      <c r="L98" s="171"/>
      <c r="M98" s="139"/>
      <c r="N98" s="161"/>
    </row>
    <row r="99" spans="1:16" ht="6" customHeight="1" x14ac:dyDescent="0.3">
      <c r="A99" s="638"/>
      <c r="B99" s="169"/>
      <c r="C99" s="171"/>
      <c r="D99" s="91"/>
      <c r="E99" s="185"/>
      <c r="F99" s="171"/>
      <c r="G99" s="171"/>
      <c r="H99" s="171"/>
      <c r="I99" s="171"/>
      <c r="J99" s="171"/>
      <c r="K99" s="171"/>
      <c r="L99" s="171"/>
      <c r="M99" s="139"/>
      <c r="N99" s="161"/>
    </row>
    <row r="100" spans="1:16" ht="9" customHeight="1" x14ac:dyDescent="0.3">
      <c r="A100" s="638"/>
      <c r="B100" s="169"/>
      <c r="C100" s="171"/>
      <c r="D100" s="621" t="s">
        <v>154</v>
      </c>
      <c r="E100" s="185"/>
      <c r="F100" s="171"/>
      <c r="G100" s="171"/>
      <c r="H100" s="171"/>
      <c r="I100" s="171"/>
      <c r="J100" s="171"/>
      <c r="K100" s="171"/>
      <c r="L100" s="171"/>
      <c r="M100" s="139"/>
      <c r="N100" s="161"/>
    </row>
    <row r="101" spans="1:16" ht="21.75" customHeight="1" x14ac:dyDescent="0.3">
      <c r="A101" s="638"/>
      <c r="B101" s="169"/>
      <c r="C101" s="171"/>
      <c r="D101" s="621"/>
      <c r="E101" s="304"/>
      <c r="F101" s="253"/>
      <c r="G101" s="270" t="str">
        <f>IF(O101=1,"","*")</f>
        <v>*</v>
      </c>
      <c r="H101" s="171"/>
      <c r="I101" s="171"/>
      <c r="J101" s="171"/>
      <c r="K101" s="171"/>
      <c r="L101" s="171"/>
      <c r="M101" s="139"/>
      <c r="N101" s="161"/>
      <c r="O101" s="18">
        <f>IF(F101&lt;&gt;"",1,0)</f>
        <v>0</v>
      </c>
      <c r="P101" s="18">
        <f>IF(OR(F101="SI",F97="SI"),0,1)</f>
        <v>1</v>
      </c>
    </row>
    <row r="102" spans="1:16" ht="9" customHeight="1" x14ac:dyDescent="0.3">
      <c r="A102" s="638"/>
      <c r="B102" s="169"/>
      <c r="C102" s="171"/>
      <c r="D102" s="621"/>
      <c r="E102" s="185"/>
      <c r="F102" s="171"/>
      <c r="G102" s="171"/>
      <c r="H102" s="171"/>
      <c r="I102" s="171"/>
      <c r="J102" s="171"/>
      <c r="K102" s="171"/>
      <c r="L102" s="171"/>
      <c r="M102" s="139"/>
      <c r="N102" s="161"/>
    </row>
    <row r="103" spans="1:16" ht="6" customHeight="1" x14ac:dyDescent="0.3">
      <c r="A103" s="638"/>
      <c r="B103" s="169"/>
      <c r="C103" s="171"/>
      <c r="D103" s="92"/>
      <c r="E103" s="185"/>
      <c r="F103" s="171"/>
      <c r="G103" s="171"/>
      <c r="H103" s="171"/>
      <c r="I103" s="171"/>
      <c r="J103" s="171"/>
      <c r="K103" s="171"/>
      <c r="L103" s="171"/>
      <c r="M103" s="135"/>
      <c r="N103" s="161"/>
    </row>
    <row r="104" spans="1:16" ht="21.75" customHeight="1" x14ac:dyDescent="0.3">
      <c r="A104" s="638"/>
      <c r="B104" s="169"/>
      <c r="C104" s="171"/>
      <c r="D104" s="281" t="s">
        <v>46</v>
      </c>
      <c r="E104" s="304"/>
      <c r="F104" s="624"/>
      <c r="G104" s="625"/>
      <c r="H104" s="625"/>
      <c r="I104" s="625"/>
      <c r="J104" s="625"/>
      <c r="K104" s="625"/>
      <c r="L104" s="626"/>
      <c r="M104" s="270" t="str">
        <f>IF(O104=1,"","*")</f>
        <v/>
      </c>
      <c r="N104" s="161"/>
      <c r="O104" s="18">
        <f>IF(LEN(F104)&gt;3,1,IF(P101=1,1,0))</f>
        <v>1</v>
      </c>
      <c r="P104" s="120" t="str">
        <f>IF(F104="","",F104)</f>
        <v/>
      </c>
    </row>
    <row r="105" spans="1:16" ht="6" customHeight="1" x14ac:dyDescent="0.3">
      <c r="A105" s="638"/>
      <c r="B105" s="169"/>
      <c r="C105" s="171"/>
      <c r="D105" s="282"/>
      <c r="E105" s="185"/>
      <c r="F105" s="170"/>
      <c r="G105" s="170"/>
      <c r="H105" s="170"/>
      <c r="I105" s="170"/>
      <c r="J105" s="170"/>
      <c r="K105" s="170"/>
      <c r="L105" s="170"/>
      <c r="M105" s="139"/>
      <c r="N105" s="161"/>
    </row>
    <row r="106" spans="1:16" ht="21.75" customHeight="1" x14ac:dyDescent="0.3">
      <c r="A106" s="638"/>
      <c r="B106" s="169"/>
      <c r="C106" s="268"/>
      <c r="D106" s="281" t="s">
        <v>47</v>
      </c>
      <c r="E106" s="304"/>
      <c r="F106" s="624"/>
      <c r="G106" s="625"/>
      <c r="H106" s="625"/>
      <c r="I106" s="625"/>
      <c r="J106" s="625"/>
      <c r="K106" s="625"/>
      <c r="L106" s="626"/>
      <c r="M106" s="270" t="str">
        <f>IF(O106=1,"","*")</f>
        <v/>
      </c>
      <c r="N106" s="161"/>
      <c r="O106" s="18">
        <f>IF(LEN(F106)&gt;3,1,IF(P101=1,1,0))</f>
        <v>1</v>
      </c>
      <c r="P106" s="120" t="str">
        <f>IF(F106="","",F106)</f>
        <v/>
      </c>
    </row>
    <row r="107" spans="1:16" ht="6" customHeight="1" x14ac:dyDescent="0.3">
      <c r="A107" s="638"/>
      <c r="B107" s="169"/>
      <c r="C107" s="171"/>
      <c r="D107" s="282"/>
      <c r="E107" s="185"/>
      <c r="F107" s="170"/>
      <c r="G107" s="170"/>
      <c r="H107" s="170"/>
      <c r="I107" s="170"/>
      <c r="J107" s="170"/>
      <c r="K107" s="170"/>
      <c r="L107" s="170"/>
      <c r="M107" s="139"/>
      <c r="N107" s="161"/>
    </row>
    <row r="108" spans="1:16" ht="21.75" customHeight="1" x14ac:dyDescent="0.3">
      <c r="A108" s="638"/>
      <c r="B108" s="169"/>
      <c r="C108" s="268"/>
      <c r="D108" s="281" t="s">
        <v>48</v>
      </c>
      <c r="E108" s="304"/>
      <c r="F108" s="627"/>
      <c r="G108" s="628"/>
      <c r="H108" s="628"/>
      <c r="I108" s="628"/>
      <c r="J108" s="628"/>
      <c r="K108" s="628"/>
      <c r="L108" s="629"/>
      <c r="M108" s="270" t="str">
        <f>IF(O108=1,"","*")</f>
        <v/>
      </c>
      <c r="N108" s="161"/>
      <c r="O108" s="18">
        <f>IF(LEN(F108)&gt;3,1,IF(P101=1,1,0))</f>
        <v>1</v>
      </c>
      <c r="P108" s="120" t="str">
        <f>IF(F108="","",F108)</f>
        <v/>
      </c>
    </row>
    <row r="109" spans="1:16" ht="6" customHeight="1" x14ac:dyDescent="0.3">
      <c r="A109" s="638"/>
      <c r="B109" s="169"/>
      <c r="C109" s="171"/>
      <c r="D109" s="282"/>
      <c r="E109" s="185"/>
      <c r="F109" s="170"/>
      <c r="G109" s="170"/>
      <c r="H109" s="170"/>
      <c r="I109" s="170"/>
      <c r="J109" s="170"/>
      <c r="K109" s="170"/>
      <c r="L109" s="170"/>
      <c r="M109" s="139"/>
      <c r="N109" s="161"/>
    </row>
    <row r="110" spans="1:16" ht="21.75" customHeight="1" x14ac:dyDescent="0.3">
      <c r="A110" s="638"/>
      <c r="B110" s="169"/>
      <c r="C110" s="294"/>
      <c r="D110" s="281" t="s">
        <v>182</v>
      </c>
      <c r="E110" s="304"/>
      <c r="F110" s="645"/>
      <c r="G110" s="646"/>
      <c r="H110" s="646"/>
      <c r="I110" s="646"/>
      <c r="J110" s="646"/>
      <c r="K110" s="646"/>
      <c r="L110" s="647"/>
      <c r="M110" s="270" t="str">
        <f>IF(O110=1,"","*")</f>
        <v>*</v>
      </c>
      <c r="N110" s="161"/>
      <c r="O110" s="18">
        <f>IF(LEN(F110)&gt;3,1,0)</f>
        <v>0</v>
      </c>
      <c r="P110" s="18">
        <f>IFERROR(VLOOKUP(F110,Listas!A2:B7,2,0),0)</f>
        <v>0</v>
      </c>
    </row>
    <row r="111" spans="1:16" ht="6" customHeight="1" x14ac:dyDescent="0.3">
      <c r="A111" s="638"/>
      <c r="B111" s="169"/>
      <c r="C111" s="171"/>
      <c r="D111" s="282"/>
      <c r="E111" s="185"/>
      <c r="F111" s="170"/>
      <c r="G111" s="170"/>
      <c r="H111" s="170"/>
      <c r="I111" s="170"/>
      <c r="J111" s="170"/>
      <c r="K111" s="170"/>
      <c r="L111" s="170"/>
      <c r="M111" s="139"/>
      <c r="N111" s="161"/>
    </row>
    <row r="112" spans="1:16" ht="21.75" customHeight="1" x14ac:dyDescent="0.3">
      <c r="A112" s="638"/>
      <c r="B112" s="169"/>
      <c r="C112" s="268"/>
      <c r="D112" s="281" t="s">
        <v>49</v>
      </c>
      <c r="E112" s="304"/>
      <c r="F112" s="624"/>
      <c r="G112" s="625"/>
      <c r="H112" s="625"/>
      <c r="I112" s="625"/>
      <c r="J112" s="625"/>
      <c r="K112" s="625"/>
      <c r="L112" s="626"/>
      <c r="M112" s="270" t="str">
        <f>IF(O112=1,"","*")</f>
        <v>*</v>
      </c>
      <c r="N112" s="161"/>
      <c r="O112" s="18">
        <f>IF(LEN(F112)&gt;3,1,IF(P110=1,1,0))</f>
        <v>0</v>
      </c>
      <c r="P112" s="120" t="str">
        <f>IF(F112="","",F112)</f>
        <v/>
      </c>
    </row>
    <row r="113" spans="1:17" ht="6" customHeight="1" x14ac:dyDescent="0.3">
      <c r="A113" s="638"/>
      <c r="B113" s="169"/>
      <c r="C113" s="171"/>
      <c r="D113" s="282"/>
      <c r="E113" s="185"/>
      <c r="F113" s="170"/>
      <c r="G113" s="170"/>
      <c r="H113" s="170"/>
      <c r="I113" s="170"/>
      <c r="J113" s="170"/>
      <c r="K113" s="170"/>
      <c r="L113" s="170"/>
      <c r="M113" s="139"/>
      <c r="N113" s="161"/>
    </row>
    <row r="114" spans="1:17" ht="21.75" customHeight="1" x14ac:dyDescent="0.3">
      <c r="A114" s="638"/>
      <c r="B114" s="169"/>
      <c r="C114" s="268"/>
      <c r="D114" s="281" t="s">
        <v>50</v>
      </c>
      <c r="E114" s="304"/>
      <c r="F114" s="624"/>
      <c r="G114" s="625"/>
      <c r="H114" s="625"/>
      <c r="I114" s="625"/>
      <c r="J114" s="625"/>
      <c r="K114" s="625"/>
      <c r="L114" s="626"/>
      <c r="M114" s="270" t="str">
        <f>IF(O114=1,"","*")</f>
        <v>*</v>
      </c>
      <c r="N114" s="161"/>
      <c r="O114" s="18">
        <f>IF(LEN(F114)&gt;3,1,IF(P110=1,1,0))</f>
        <v>0</v>
      </c>
      <c r="P114" s="120" t="str">
        <f>IF(F114="","",F114)</f>
        <v/>
      </c>
    </row>
    <row r="115" spans="1:17" ht="6" customHeight="1" x14ac:dyDescent="0.3">
      <c r="A115" s="638"/>
      <c r="B115" s="169"/>
      <c r="C115" s="171"/>
      <c r="D115" s="91"/>
      <c r="E115" s="185"/>
      <c r="F115" s="171"/>
      <c r="G115" s="171"/>
      <c r="H115" s="171"/>
      <c r="I115" s="171"/>
      <c r="J115" s="171"/>
      <c r="K115" s="171"/>
      <c r="L115" s="171"/>
      <c r="M115" s="139"/>
      <c r="N115" s="161"/>
    </row>
    <row r="116" spans="1:17" ht="18.75" customHeight="1" x14ac:dyDescent="0.3">
      <c r="A116" s="638"/>
      <c r="B116" s="365" t="str">
        <f>IF(O117=0,'P1'!$P$1,'P1'!$Q$1)</f>
        <v>Faltan datos, por favor revise los asteriscos rojos</v>
      </c>
      <c r="C116" s="365"/>
      <c r="D116" s="365"/>
      <c r="E116" s="365"/>
      <c r="F116" s="365"/>
      <c r="G116" s="365"/>
      <c r="H116" s="365"/>
      <c r="I116" s="365"/>
      <c r="J116" s="365"/>
      <c r="K116" s="365"/>
      <c r="L116" s="365"/>
      <c r="M116" s="365"/>
      <c r="N116" s="161"/>
    </row>
    <row r="117" spans="1:17" ht="36.75" customHeight="1" x14ac:dyDescent="0.3">
      <c r="A117" s="638"/>
      <c r="B117" s="161"/>
      <c r="C117" s="161"/>
      <c r="D117" s="164"/>
      <c r="E117" s="164"/>
      <c r="F117" s="161"/>
      <c r="G117" s="161"/>
      <c r="H117" s="161"/>
      <c r="I117" s="161"/>
      <c r="J117" s="161"/>
      <c r="K117" s="161"/>
      <c r="L117" s="161"/>
      <c r="M117" s="161"/>
      <c r="N117" s="161"/>
      <c r="O117" s="18">
        <f>IF(SUM(O97:O114)=8,1,0)</f>
        <v>0</v>
      </c>
      <c r="Q117" s="66">
        <f>+O25+O46+O67+O90+O117</f>
        <v>0</v>
      </c>
    </row>
    <row r="118" spans="1:17" ht="80.099999999999994" customHeight="1" x14ac:dyDescent="0.3">
      <c r="A118" s="53"/>
      <c r="B118" s="80"/>
      <c r="C118" s="53"/>
      <c r="D118" s="54"/>
      <c r="E118" s="54"/>
      <c r="F118" s="53"/>
      <c r="G118" s="53"/>
      <c r="H118" s="53"/>
      <c r="I118" s="53"/>
      <c r="J118" s="53"/>
      <c r="K118" s="53"/>
      <c r="L118" s="53"/>
      <c r="M118" s="53"/>
      <c r="N118" s="53"/>
    </row>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sheetData>
  <sheetProtection sheet="1" objects="1" scenarios="1"/>
  <mergeCells count="62">
    <mergeCell ref="B116:M116"/>
    <mergeCell ref="M4:M6"/>
    <mergeCell ref="H8:M8"/>
    <mergeCell ref="B24:M24"/>
    <mergeCell ref="B45:M45"/>
    <mergeCell ref="F18:L18"/>
    <mergeCell ref="F20:L20"/>
    <mergeCell ref="F22:L22"/>
    <mergeCell ref="F31:L31"/>
    <mergeCell ref="F10:L10"/>
    <mergeCell ref="F12:L12"/>
    <mergeCell ref="F14:L14"/>
    <mergeCell ref="D29:L29"/>
    <mergeCell ref="K16:L16"/>
    <mergeCell ref="M73:M74"/>
    <mergeCell ref="F73:L73"/>
    <mergeCell ref="A93:A117"/>
    <mergeCell ref="A70:A90"/>
    <mergeCell ref="D81:L81"/>
    <mergeCell ref="D42:D43"/>
    <mergeCell ref="D63:D64"/>
    <mergeCell ref="D78:D79"/>
    <mergeCell ref="A28:A46"/>
    <mergeCell ref="F112:L112"/>
    <mergeCell ref="F114:L114"/>
    <mergeCell ref="A49:A67"/>
    <mergeCell ref="D86:K86"/>
    <mergeCell ref="D82:K83"/>
    <mergeCell ref="D87:L87"/>
    <mergeCell ref="F38:L38"/>
    <mergeCell ref="F59:L59"/>
    <mergeCell ref="F110:L110"/>
    <mergeCell ref="F78:L78"/>
    <mergeCell ref="F61:H61"/>
    <mergeCell ref="D84:K84"/>
    <mergeCell ref="F63:I63"/>
    <mergeCell ref="D96:D98"/>
    <mergeCell ref="D73:D74"/>
    <mergeCell ref="F74:L74"/>
    <mergeCell ref="B66:M66"/>
    <mergeCell ref="D100:D102"/>
    <mergeCell ref="F104:L104"/>
    <mergeCell ref="F106:L106"/>
    <mergeCell ref="F108:L108"/>
    <mergeCell ref="D85:K85"/>
    <mergeCell ref="B89:M89"/>
    <mergeCell ref="F32:L32"/>
    <mergeCell ref="N4:N6"/>
    <mergeCell ref="D52:D55"/>
    <mergeCell ref="F53:L53"/>
    <mergeCell ref="F52:L52"/>
    <mergeCell ref="F54:L54"/>
    <mergeCell ref="F55:L55"/>
    <mergeCell ref="F40:L40"/>
    <mergeCell ref="F42:L42"/>
    <mergeCell ref="F4:I4"/>
    <mergeCell ref="F5:I5"/>
    <mergeCell ref="F6:I6"/>
    <mergeCell ref="F34:L34"/>
    <mergeCell ref="F35:L35"/>
    <mergeCell ref="F36:L36"/>
    <mergeCell ref="D31:D32"/>
  </mergeCells>
  <conditionalFormatting sqref="F59:L59">
    <cfRule type="expression" dxfId="192" priority="10">
      <formula>$P$57</formula>
    </cfRule>
  </conditionalFormatting>
  <conditionalFormatting sqref="F104:L104 F106:L106 F108:L108">
    <cfRule type="expression" dxfId="191" priority="8">
      <formula>$P$101</formula>
    </cfRule>
  </conditionalFormatting>
  <conditionalFormatting sqref="F42:L42">
    <cfRule type="expression" dxfId="190" priority="16">
      <formula>$S$4</formula>
    </cfRule>
  </conditionalFormatting>
  <conditionalFormatting sqref="F8">
    <cfRule type="expression" dxfId="189" priority="6">
      <formula>$P$8</formula>
    </cfRule>
  </conditionalFormatting>
  <conditionalFormatting sqref="F112:L112 F114:L114">
    <cfRule type="expression" dxfId="188" priority="17">
      <formula>$P$110</formula>
    </cfRule>
  </conditionalFormatting>
  <conditionalFormatting sqref="F78:L78">
    <cfRule type="expression" dxfId="187" priority="18">
      <formula>$P$76</formula>
    </cfRule>
  </conditionalFormatting>
  <conditionalFormatting sqref="K16">
    <cfRule type="expression" dxfId="186" priority="34">
      <formula>$P$16</formula>
    </cfRule>
  </conditionalFormatting>
  <conditionalFormatting sqref="B24:M24">
    <cfRule type="expression" dxfId="185" priority="5">
      <formula>NOT($O$25)</formula>
    </cfRule>
  </conditionalFormatting>
  <conditionalFormatting sqref="B45:M45">
    <cfRule type="expression" dxfId="184" priority="4">
      <formula>NOT($O$46)</formula>
    </cfRule>
  </conditionalFormatting>
  <conditionalFormatting sqref="B66:M66">
    <cfRule type="expression" dxfId="183" priority="3">
      <formula>NOT($O$67)</formula>
    </cfRule>
  </conditionalFormatting>
  <conditionalFormatting sqref="B89:M89">
    <cfRule type="expression" dxfId="182" priority="2">
      <formula>NOT($O$90)</formula>
    </cfRule>
  </conditionalFormatting>
  <conditionalFormatting sqref="B116:M116">
    <cfRule type="expression" dxfId="181" priority="1">
      <formula>NOT($O$117)</formula>
    </cfRule>
  </conditionalFormatting>
  <dataValidations count="10">
    <dataValidation type="list" allowBlank="1" showInputMessage="1" showErrorMessage="1" sqref="L4:L6 F76 F97 L83:L86 F57 F101">
      <formula1>"SI,NO"</formula1>
    </dataValidation>
    <dataValidation type="decimal" operator="greaterThan" allowBlank="1" showInputMessage="1" showErrorMessage="1" sqref="F64:G64">
      <formula1>0</formula1>
    </dataValidation>
    <dataValidation allowBlank="1" showInputMessage="1" showErrorMessage="1" promptTitle="Ayuda" prompt="Funcionarios que ocupan o han ocupado cargos directivos y ejecutivos en el sector público y toman las decisiones respecto a la administración de recursos." sqref="N97"/>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type="date" allowBlank="1" showInputMessage="1" showErrorMessage="1" promptTitle="Ej:" prompt="01/01/1935" sqref="F12:G12">
      <formula1>7306</formula1>
      <formula2>46022</formula2>
    </dataValidation>
    <dataValidation type="whole" operator="greaterThan" allowBlank="1" showInputMessage="1" showErrorMessage="1" promptTitle="Ej:" prompt="Teléfono fijo: 2830000_x000a_Celular: 70510100" sqref="F31:L32">
      <formula1>1000000</formula1>
    </dataValidation>
    <dataValidation allowBlank="1" showInputMessage="1" showErrorMessage="1" promptTitle="Ayuda" prompt="Alta Gerencia:_x000a_Todos los puestos que vienen despues del Gerente General" sqref="N57"/>
    <dataValidation type="whole" allowBlank="1" showInputMessage="1" showErrorMessage="1" sqref="F61:G61">
      <formula1>1920</formula1>
      <formula2>P61</formula2>
    </dataValidation>
    <dataValidation type="whole" allowBlank="1" showInputMessage="1" showErrorMessage="1" sqref="H61">
      <formula1>1920</formula1>
      <formula2>Q61</formula2>
    </dataValidation>
    <dataValidation operator="greaterThan" allowBlank="1" showInputMessage="1" showErrorMessage="1" sqref="J63"/>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Listas!$E$2:$E$4</xm:f>
          </x14:formula1>
          <xm:sqref>F16</xm:sqref>
        </x14:dataValidation>
        <x14:dataValidation type="list" allowBlank="1" showInputMessage="1" showErrorMessage="1">
          <x14:formula1>
            <xm:f>Listas!$A$2:$A$7</xm:f>
          </x14:formula1>
          <xm:sqref>F110:L110</xm:sqref>
        </x14:dataValidation>
        <x14:dataValidation type="list" allowBlank="1" showInputMessage="1" showErrorMessage="1">
          <x14:formula1>
            <xm:f>Listas!$F$2:$F$10</xm:f>
          </x14:formula1>
          <xm:sqref>F18:G18</xm:sqref>
        </x14:dataValidation>
        <x14:dataValidation type="list" operator="greaterThan" allowBlank="1" showInputMessage="1" showErrorMessage="1">
          <x14:formula1>
            <xm:f>Listas!$G$2:$G$5</xm:f>
          </x14:formula1>
          <xm:sqref>F63:I63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RowColHeaders="0" topLeftCell="A68" zoomScaleNormal="100" workbookViewId="0">
      <selection activeCell="A68" sqref="A68:A86"/>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10" width="10.28515625" style="18" customWidth="1"/>
    <col min="11" max="11" width="5.7109375" style="18" customWidth="1"/>
    <col min="12" max="12" width="3.7109375" style="18" customWidth="1"/>
    <col min="13" max="13" width="4.7109375" style="18" customWidth="1"/>
    <col min="14" max="16384" width="11.42578125" style="18" hidden="1"/>
  </cols>
  <sheetData>
    <row r="1" spans="1:14" ht="27.95" customHeight="1" x14ac:dyDescent="0.35">
      <c r="A1" s="638"/>
      <c r="B1" s="162"/>
      <c r="C1" s="318" t="s">
        <v>123</v>
      </c>
      <c r="D1" s="37"/>
      <c r="E1" s="165"/>
      <c r="F1" s="161"/>
      <c r="G1" s="161"/>
      <c r="H1" s="161"/>
      <c r="I1" s="161"/>
      <c r="J1" s="161"/>
      <c r="K1" s="161"/>
      <c r="L1" s="161"/>
      <c r="M1" s="161"/>
    </row>
    <row r="2" spans="1:14" ht="12" customHeight="1" x14ac:dyDescent="0.3">
      <c r="A2" s="638"/>
      <c r="B2" s="161"/>
      <c r="C2" s="161"/>
      <c r="D2" s="358" t="s">
        <v>250</v>
      </c>
      <c r="E2" s="358"/>
      <c r="F2" s="358"/>
      <c r="G2" s="358"/>
      <c r="H2" s="358"/>
      <c r="I2" s="168"/>
      <c r="J2" s="161"/>
      <c r="K2" s="161"/>
      <c r="L2" s="161"/>
      <c r="M2" s="161"/>
    </row>
    <row r="3" spans="1:14" ht="6" customHeight="1" x14ac:dyDescent="0.3">
      <c r="A3" s="638"/>
      <c r="B3" s="169"/>
      <c r="C3" s="171"/>
      <c r="D3" s="89"/>
      <c r="E3" s="89"/>
      <c r="F3" s="135"/>
      <c r="G3" s="135"/>
      <c r="H3" s="135"/>
      <c r="I3" s="135"/>
      <c r="J3" s="171"/>
      <c r="K3" s="171"/>
      <c r="L3" s="171"/>
      <c r="M3" s="161"/>
    </row>
    <row r="4" spans="1:14" ht="21.95" customHeight="1" x14ac:dyDescent="0.3">
      <c r="A4" s="638"/>
      <c r="B4" s="169"/>
      <c r="C4" s="171"/>
      <c r="D4" s="175" t="s">
        <v>115</v>
      </c>
      <c r="E4" s="88"/>
      <c r="F4" s="86"/>
      <c r="G4" s="270" t="str">
        <f>IF(N4=1,"","*")</f>
        <v>*</v>
      </c>
      <c r="H4" s="670" t="str">
        <f>IF(LEN(F4)&gt;1,IF(F4&lt;5%,"Debe tener al menos 5% para registrar",""),"")</f>
        <v/>
      </c>
      <c r="I4" s="670"/>
      <c r="J4" s="670"/>
      <c r="K4" s="670"/>
      <c r="L4" s="171"/>
      <c r="M4" s="161"/>
      <c r="N4" s="18">
        <f>IF(LEN(F4)&gt;0,1,0)</f>
        <v>0</v>
      </c>
    </row>
    <row r="5" spans="1:14" ht="6" customHeight="1" x14ac:dyDescent="0.3">
      <c r="A5" s="638"/>
      <c r="B5" s="169"/>
      <c r="C5" s="171"/>
      <c r="D5" s="174"/>
      <c r="E5" s="89"/>
      <c r="F5" s="135"/>
      <c r="G5" s="135"/>
      <c r="H5" s="135"/>
      <c r="I5" s="135"/>
      <c r="J5" s="171"/>
      <c r="K5" s="171"/>
      <c r="L5" s="171"/>
      <c r="M5" s="161"/>
    </row>
    <row r="6" spans="1:14" ht="21.95" customHeight="1" x14ac:dyDescent="0.3">
      <c r="A6" s="638"/>
      <c r="B6" s="169"/>
      <c r="C6" s="171"/>
      <c r="D6" s="281" t="s">
        <v>118</v>
      </c>
      <c r="E6" s="90"/>
      <c r="F6" s="360"/>
      <c r="G6" s="367"/>
      <c r="H6" s="367"/>
      <c r="I6" s="367"/>
      <c r="J6" s="367"/>
      <c r="K6" s="361"/>
      <c r="L6" s="270" t="str">
        <f>IF(N6=1,"","*")</f>
        <v>*</v>
      </c>
      <c r="M6" s="161"/>
      <c r="N6" s="18">
        <f>IF(LEN(F6)&gt;0,1,0)</f>
        <v>0</v>
      </c>
    </row>
    <row r="7" spans="1:14" ht="6" customHeight="1" x14ac:dyDescent="0.3">
      <c r="A7" s="638"/>
      <c r="B7" s="169"/>
      <c r="C7" s="171"/>
      <c r="D7" s="327"/>
      <c r="E7" s="91"/>
      <c r="F7" s="139"/>
      <c r="G7" s="139"/>
      <c r="H7" s="139"/>
      <c r="I7" s="139"/>
      <c r="J7" s="171"/>
      <c r="K7" s="171"/>
      <c r="L7" s="298"/>
      <c r="M7" s="161"/>
    </row>
    <row r="8" spans="1:14" ht="21.95" customHeight="1" x14ac:dyDescent="0.3">
      <c r="A8" s="638"/>
      <c r="B8" s="169"/>
      <c r="C8" s="171"/>
      <c r="D8" s="281" t="s">
        <v>119</v>
      </c>
      <c r="E8" s="90"/>
      <c r="F8" s="387"/>
      <c r="G8" s="650"/>
      <c r="H8" s="650"/>
      <c r="I8" s="650"/>
      <c r="J8" s="650"/>
      <c r="K8" s="651"/>
      <c r="L8" s="270" t="str">
        <f>IF(N8=1,"","*")</f>
        <v>*</v>
      </c>
      <c r="M8" s="161"/>
      <c r="N8" s="18">
        <f>IF(LEN(F8)&gt;0,1,0)</f>
        <v>0</v>
      </c>
    </row>
    <row r="9" spans="1:14" ht="6" customHeight="1" x14ac:dyDescent="0.3">
      <c r="A9" s="638"/>
      <c r="B9" s="169"/>
      <c r="C9" s="171"/>
      <c r="D9" s="328"/>
      <c r="E9" s="92"/>
      <c r="F9" s="135"/>
      <c r="G9" s="135"/>
      <c r="H9" s="135"/>
      <c r="I9" s="135"/>
      <c r="J9" s="171"/>
      <c r="K9" s="171"/>
      <c r="L9" s="298"/>
      <c r="M9" s="161"/>
    </row>
    <row r="10" spans="1:14" ht="21.95" customHeight="1" x14ac:dyDescent="0.3">
      <c r="A10" s="638"/>
      <c r="B10" s="169"/>
      <c r="C10" s="171"/>
      <c r="D10" s="281" t="s">
        <v>120</v>
      </c>
      <c r="E10" s="90"/>
      <c r="F10" s="362"/>
      <c r="G10" s="366"/>
      <c r="H10" s="366"/>
      <c r="I10" s="366"/>
      <c r="J10" s="366"/>
      <c r="K10" s="363"/>
      <c r="L10" s="270" t="str">
        <f>IF(N10=1,"","*")</f>
        <v>*</v>
      </c>
      <c r="M10" s="161"/>
      <c r="N10" s="18">
        <f>IF(LEN(F10)&gt;0,1,0)</f>
        <v>0</v>
      </c>
    </row>
    <row r="11" spans="1:14" ht="6" customHeight="1" x14ac:dyDescent="0.3">
      <c r="A11" s="638"/>
      <c r="B11" s="169"/>
      <c r="C11" s="171"/>
      <c r="D11" s="327"/>
      <c r="E11" s="91"/>
      <c r="F11" s="139"/>
      <c r="G11" s="139"/>
      <c r="H11" s="139"/>
      <c r="I11" s="139"/>
      <c r="J11" s="171"/>
      <c r="K11" s="171"/>
      <c r="L11" s="298"/>
      <c r="M11" s="161"/>
    </row>
    <row r="12" spans="1:14" ht="21.95" customHeight="1" x14ac:dyDescent="0.3">
      <c r="A12" s="638"/>
      <c r="B12" s="169"/>
      <c r="C12" s="171"/>
      <c r="D12" s="281" t="s">
        <v>121</v>
      </c>
      <c r="E12" s="90"/>
      <c r="F12" s="671"/>
      <c r="G12" s="672"/>
      <c r="H12" s="672"/>
      <c r="I12" s="672"/>
      <c r="J12" s="672"/>
      <c r="K12" s="673"/>
      <c r="L12" s="270" t="str">
        <f>IF(N12=1,"","*")</f>
        <v>*</v>
      </c>
      <c r="M12" s="161"/>
      <c r="N12" s="18">
        <f>IF(LEN(F12)&gt;0,1,0)*IF(F12&lt;&gt;"",1,0)</f>
        <v>0</v>
      </c>
    </row>
    <row r="13" spans="1:14" ht="6" customHeight="1" x14ac:dyDescent="0.3">
      <c r="A13" s="638"/>
      <c r="B13" s="169"/>
      <c r="C13" s="171"/>
      <c r="D13" s="327"/>
      <c r="E13" s="91"/>
      <c r="F13" s="139"/>
      <c r="G13" s="139"/>
      <c r="H13" s="139"/>
      <c r="I13" s="139"/>
      <c r="J13" s="171"/>
      <c r="K13" s="171"/>
      <c r="L13" s="298"/>
      <c r="M13" s="161"/>
    </row>
    <row r="14" spans="1:14" ht="21.95" customHeight="1" x14ac:dyDescent="0.3">
      <c r="A14" s="638"/>
      <c r="B14" s="169"/>
      <c r="C14" s="171"/>
      <c r="D14" s="281" t="s">
        <v>15</v>
      </c>
      <c r="E14" s="93"/>
      <c r="F14" s="362"/>
      <c r="G14" s="366"/>
      <c r="H14" s="366"/>
      <c r="I14" s="366"/>
      <c r="J14" s="366"/>
      <c r="K14" s="363"/>
      <c r="L14" s="270" t="str">
        <f>IF(N14=1,"","*")</f>
        <v>*</v>
      </c>
      <c r="M14" s="161"/>
      <c r="N14" s="18">
        <f>IF(LEN(F14)&gt;0,1,0)</f>
        <v>0</v>
      </c>
    </row>
    <row r="15" spans="1:14" ht="6" customHeight="1" x14ac:dyDescent="0.3">
      <c r="A15" s="638"/>
      <c r="B15" s="169"/>
      <c r="C15" s="171"/>
      <c r="D15" s="327"/>
      <c r="E15" s="91"/>
      <c r="F15" s="139"/>
      <c r="G15" s="139"/>
      <c r="H15" s="139"/>
      <c r="I15" s="139"/>
      <c r="J15" s="171"/>
      <c r="K15" s="171"/>
      <c r="L15" s="298"/>
      <c r="M15" s="161"/>
    </row>
    <row r="16" spans="1:14" ht="21.75" customHeight="1" x14ac:dyDescent="0.3">
      <c r="A16" s="638"/>
      <c r="B16" s="169"/>
      <c r="C16" s="171"/>
      <c r="D16" s="281" t="s">
        <v>122</v>
      </c>
      <c r="E16" s="90"/>
      <c r="F16" s="362"/>
      <c r="G16" s="366"/>
      <c r="H16" s="366"/>
      <c r="I16" s="366"/>
      <c r="J16" s="366"/>
      <c r="K16" s="363"/>
      <c r="L16" s="270" t="str">
        <f>IF(N16=1,"","*")</f>
        <v>*</v>
      </c>
      <c r="M16" s="161"/>
      <c r="N16" s="18">
        <f>IF(LEN(F16)&gt;0,1,0)</f>
        <v>0</v>
      </c>
    </row>
    <row r="17" spans="1:16" ht="6" customHeight="1" x14ac:dyDescent="0.3">
      <c r="A17" s="638"/>
      <c r="B17" s="169"/>
      <c r="C17" s="171"/>
      <c r="D17" s="327"/>
      <c r="E17" s="91"/>
      <c r="F17" s="139"/>
      <c r="G17" s="139"/>
      <c r="H17" s="139"/>
      <c r="I17" s="139"/>
      <c r="J17" s="171"/>
      <c r="K17" s="171"/>
      <c r="L17" s="298"/>
      <c r="M17" s="161"/>
    </row>
    <row r="18" spans="1:16" ht="21.95" customHeight="1" x14ac:dyDescent="0.3">
      <c r="A18" s="638"/>
      <c r="B18" s="169"/>
      <c r="C18" s="171"/>
      <c r="D18" s="281" t="s">
        <v>17</v>
      </c>
      <c r="E18" s="90"/>
      <c r="F18" s="362"/>
      <c r="G18" s="366"/>
      <c r="H18" s="366"/>
      <c r="I18" s="366"/>
      <c r="J18" s="366"/>
      <c r="K18" s="363"/>
      <c r="L18" s="270" t="str">
        <f>IF(N18=1,"","*")</f>
        <v>*</v>
      </c>
      <c r="M18" s="161"/>
      <c r="N18" s="18">
        <f>IF(LEN(F18)&gt;0,1,0)</f>
        <v>0</v>
      </c>
    </row>
    <row r="19" spans="1:16" ht="6" customHeight="1" x14ac:dyDescent="0.3">
      <c r="A19" s="638"/>
      <c r="B19" s="169"/>
      <c r="C19" s="171"/>
      <c r="D19" s="91"/>
      <c r="E19" s="91"/>
      <c r="F19" s="139"/>
      <c r="G19" s="139"/>
      <c r="H19" s="139"/>
      <c r="I19" s="139"/>
      <c r="J19" s="171"/>
      <c r="K19" s="171"/>
      <c r="L19" s="171"/>
      <c r="M19" s="161"/>
    </row>
    <row r="20" spans="1:16" ht="18.75" customHeight="1" x14ac:dyDescent="0.3">
      <c r="A20" s="638"/>
      <c r="B20" s="365" t="str">
        <f>IF(N21=0,'P1'!$P$1,'P1'!$Q$1)</f>
        <v>Faltan datos, por favor revise los asteriscos rojos</v>
      </c>
      <c r="C20" s="365"/>
      <c r="D20" s="365"/>
      <c r="E20" s="365"/>
      <c r="F20" s="365"/>
      <c r="G20" s="365"/>
      <c r="H20" s="365"/>
      <c r="I20" s="365"/>
      <c r="J20" s="365"/>
      <c r="K20" s="365"/>
      <c r="L20" s="365"/>
      <c r="M20" s="161"/>
    </row>
    <row r="21" spans="1:16" ht="36.950000000000003" customHeight="1" x14ac:dyDescent="0.3">
      <c r="A21" s="638"/>
      <c r="B21" s="161"/>
      <c r="C21" s="161"/>
      <c r="D21" s="164"/>
      <c r="E21" s="164"/>
      <c r="F21" s="161"/>
      <c r="G21" s="161"/>
      <c r="H21" s="161"/>
      <c r="I21" s="161"/>
      <c r="J21" s="161"/>
      <c r="K21" s="161"/>
      <c r="L21" s="161"/>
      <c r="M21" s="161"/>
      <c r="N21" s="18">
        <f>IF(SUM(N4:N19)=8,1,0)</f>
        <v>0</v>
      </c>
    </row>
    <row r="22" spans="1:16" ht="180" customHeight="1" x14ac:dyDescent="0.3">
      <c r="A22" s="81"/>
      <c r="B22" s="80"/>
      <c r="C22" s="53"/>
      <c r="D22" s="54"/>
      <c r="E22" s="54"/>
      <c r="F22" s="53"/>
      <c r="G22" s="53"/>
      <c r="H22" s="53"/>
      <c r="I22" s="53"/>
      <c r="J22" s="53"/>
      <c r="K22" s="53"/>
      <c r="L22" s="53"/>
      <c r="M22" s="53"/>
    </row>
    <row r="23" spans="1:16" ht="180" customHeight="1" x14ac:dyDescent="0.3">
      <c r="A23" s="53"/>
      <c r="B23" s="80"/>
      <c r="C23" s="53"/>
      <c r="D23" s="54"/>
      <c r="E23" s="54"/>
      <c r="F23" s="53"/>
      <c r="G23" s="53"/>
      <c r="H23" s="53"/>
      <c r="I23" s="53"/>
      <c r="J23" s="53"/>
      <c r="K23" s="53"/>
      <c r="L23" s="53"/>
      <c r="M23" s="53"/>
    </row>
    <row r="24" spans="1:16" ht="27.75" customHeight="1" x14ac:dyDescent="0.35">
      <c r="A24" s="638"/>
      <c r="B24" s="162"/>
      <c r="C24" s="318" t="str">
        <f>C1</f>
        <v>Persona Jurídica 1</v>
      </c>
      <c r="D24" s="161"/>
      <c r="E24" s="165"/>
      <c r="F24" s="161"/>
      <c r="G24" s="161"/>
      <c r="H24" s="161"/>
      <c r="I24" s="161"/>
      <c r="J24" s="161"/>
      <c r="K24" s="161"/>
      <c r="L24" s="161"/>
      <c r="M24" s="161"/>
      <c r="N24" s="18" t="s">
        <v>157</v>
      </c>
    </row>
    <row r="25" spans="1:16" ht="12" customHeight="1" x14ac:dyDescent="0.3">
      <c r="A25" s="638"/>
      <c r="B25" s="161"/>
      <c r="C25" s="161"/>
      <c r="D25" s="358" t="s">
        <v>250</v>
      </c>
      <c r="E25" s="358"/>
      <c r="F25" s="358"/>
      <c r="G25" s="358"/>
      <c r="H25" s="358"/>
      <c r="I25" s="358"/>
      <c r="J25" s="358"/>
      <c r="K25" s="358"/>
      <c r="L25" s="168"/>
      <c r="M25" s="161"/>
    </row>
    <row r="26" spans="1:16" ht="6" customHeight="1" x14ac:dyDescent="0.3">
      <c r="A26" s="638"/>
      <c r="B26" s="169"/>
      <c r="C26" s="171"/>
      <c r="D26" s="89"/>
      <c r="E26" s="89"/>
      <c r="F26" s="135"/>
      <c r="G26" s="135"/>
      <c r="H26" s="135"/>
      <c r="I26" s="135"/>
      <c r="J26" s="135"/>
      <c r="K26" s="135"/>
      <c r="L26" s="135"/>
      <c r="M26" s="161"/>
    </row>
    <row r="27" spans="1:16" ht="21.75" customHeight="1" x14ac:dyDescent="0.3">
      <c r="A27" s="638"/>
      <c r="B27" s="169"/>
      <c r="C27" s="171"/>
      <c r="D27" s="87" t="s">
        <v>283</v>
      </c>
      <c r="E27" s="90"/>
      <c r="F27" s="362"/>
      <c r="G27" s="366"/>
      <c r="H27" s="366"/>
      <c r="I27" s="366"/>
      <c r="J27" s="366"/>
      <c r="K27" s="363"/>
      <c r="L27" s="270" t="str">
        <f>IF(N27=1,"","*")</f>
        <v>*</v>
      </c>
      <c r="M27" s="161"/>
      <c r="N27" s="18">
        <f>IF(LEN(F27)&gt;0,1,0)</f>
        <v>0</v>
      </c>
    </row>
    <row r="28" spans="1:16" ht="6" customHeight="1" x14ac:dyDescent="0.3">
      <c r="A28" s="638"/>
      <c r="B28" s="169"/>
      <c r="C28" s="171"/>
      <c r="D28" s="91"/>
      <c r="E28" s="91"/>
      <c r="F28" s="139"/>
      <c r="G28" s="139"/>
      <c r="H28" s="139"/>
      <c r="I28" s="139"/>
      <c r="J28" s="171"/>
      <c r="K28" s="171"/>
      <c r="L28" s="298"/>
      <c r="M28" s="161"/>
    </row>
    <row r="29" spans="1:16" ht="15.95" customHeight="1" x14ac:dyDescent="0.3">
      <c r="A29" s="638"/>
      <c r="B29" s="169"/>
      <c r="C29" s="171"/>
      <c r="D29" s="281" t="s">
        <v>93</v>
      </c>
      <c r="E29" s="299"/>
      <c r="F29" s="622"/>
      <c r="G29" s="622"/>
      <c r="H29" s="622"/>
      <c r="I29" s="622"/>
      <c r="J29" s="622"/>
      <c r="K29" s="622"/>
      <c r="L29" s="270" t="str">
        <f>IF(O29=1,"","*")</f>
        <v>*</v>
      </c>
      <c r="M29" s="161"/>
      <c r="N29" s="18">
        <f>IF(SUM(O29:O31)=3,1,0)</f>
        <v>0</v>
      </c>
      <c r="O29" s="18">
        <f>IF(LEN(F29)&gt;0,1,0)</f>
        <v>0</v>
      </c>
      <c r="P29" s="18" t="str">
        <f>"C."&amp;F29&amp;" #"&amp;F30&amp;", Z."&amp;F31</f>
        <v>C. #, Z.</v>
      </c>
    </row>
    <row r="30" spans="1:16" ht="15.95" customHeight="1" x14ac:dyDescent="0.3">
      <c r="A30" s="638"/>
      <c r="B30" s="169"/>
      <c r="C30" s="171"/>
      <c r="D30" s="300" t="s">
        <v>94</v>
      </c>
      <c r="E30" s="301"/>
      <c r="F30" s="622"/>
      <c r="G30" s="622"/>
      <c r="H30" s="622"/>
      <c r="I30" s="622"/>
      <c r="J30" s="622"/>
      <c r="K30" s="622"/>
      <c r="L30" s="270" t="str">
        <f>IF(O30=1,"","*")</f>
        <v>*</v>
      </c>
      <c r="M30" s="161"/>
      <c r="O30" s="18">
        <f>IF(LEN(F30)&gt;0,1,0)</f>
        <v>0</v>
      </c>
    </row>
    <row r="31" spans="1:16" ht="15.95" customHeight="1" x14ac:dyDescent="0.3">
      <c r="A31" s="638"/>
      <c r="B31" s="169"/>
      <c r="C31" s="171"/>
      <c r="D31" s="300" t="s">
        <v>95</v>
      </c>
      <c r="E31" s="301"/>
      <c r="F31" s="622"/>
      <c r="G31" s="622"/>
      <c r="H31" s="622"/>
      <c r="I31" s="622"/>
      <c r="J31" s="622"/>
      <c r="K31" s="622"/>
      <c r="L31" s="270" t="str">
        <f>IF(O31=1,"","*")</f>
        <v>*</v>
      </c>
      <c r="M31" s="161"/>
      <c r="O31" s="18">
        <f>IF(LEN(F31)&gt;0,1,0)</f>
        <v>0</v>
      </c>
    </row>
    <row r="32" spans="1:16" ht="6" customHeight="1" x14ac:dyDescent="0.3">
      <c r="A32" s="638"/>
      <c r="B32" s="169"/>
      <c r="C32" s="171"/>
      <c r="D32" s="302"/>
      <c r="E32" s="302"/>
      <c r="F32" s="139"/>
      <c r="G32" s="139"/>
      <c r="H32" s="139"/>
      <c r="I32" s="139"/>
      <c r="J32" s="171"/>
      <c r="K32" s="171"/>
      <c r="L32" s="298"/>
      <c r="M32" s="161"/>
    </row>
    <row r="33" spans="1:18" ht="21.75" customHeight="1" x14ac:dyDescent="0.3">
      <c r="A33" s="638"/>
      <c r="B33" s="169"/>
      <c r="C33" s="171"/>
      <c r="D33" s="281" t="s">
        <v>135</v>
      </c>
      <c r="E33" s="90"/>
      <c r="F33" s="362"/>
      <c r="G33" s="366"/>
      <c r="H33" s="366"/>
      <c r="I33" s="366"/>
      <c r="J33" s="366"/>
      <c r="K33" s="363"/>
      <c r="L33" s="270" t="str">
        <f>IF(N33=1,"","*")</f>
        <v>*</v>
      </c>
      <c r="M33" s="161"/>
      <c r="N33" s="18">
        <f>IF(LEN(F33)&gt;0,1,0)</f>
        <v>0</v>
      </c>
    </row>
    <row r="34" spans="1:18" ht="6" customHeight="1" x14ac:dyDescent="0.3">
      <c r="A34" s="638"/>
      <c r="B34" s="169"/>
      <c r="C34" s="171"/>
      <c r="D34" s="91"/>
      <c r="E34" s="91"/>
      <c r="F34" s="139"/>
      <c r="G34" s="139"/>
      <c r="H34" s="139"/>
      <c r="I34" s="139"/>
      <c r="J34" s="139"/>
      <c r="K34" s="139"/>
      <c r="L34" s="303"/>
      <c r="M34" s="161"/>
    </row>
    <row r="35" spans="1:18" ht="15.95" hidden="1" customHeight="1" x14ac:dyDescent="0.3">
      <c r="A35" s="638"/>
      <c r="B35" s="169"/>
      <c r="C35" s="171"/>
      <c r="D35" s="288" t="s">
        <v>125</v>
      </c>
      <c r="E35" s="289"/>
      <c r="F35" s="620" t="s">
        <v>79</v>
      </c>
      <c r="G35" s="620"/>
      <c r="H35" s="621"/>
      <c r="I35" s="621"/>
      <c r="J35" s="291"/>
      <c r="K35" s="56" t="s">
        <v>244</v>
      </c>
      <c r="L35" s="270" t="str">
        <f>IF(N35=1,"","*")</f>
        <v/>
      </c>
      <c r="M35" s="665" t="s">
        <v>124</v>
      </c>
      <c r="N35" s="18">
        <f>IF((LEN(O35)+LEN(P35)+LEN(Q35))&gt;=10,1,0)</f>
        <v>1</v>
      </c>
      <c r="O35" s="120" t="str">
        <f>IF(K35="SI",F35,"")</f>
        <v>Socio/ Accionista</v>
      </c>
      <c r="P35" s="120" t="str">
        <f>IF(K36="SI",F36,"")</f>
        <v/>
      </c>
      <c r="Q35" s="120" t="str">
        <f>IF(K37="SI",F37,"")</f>
        <v/>
      </c>
      <c r="R35" s="18">
        <f>IF(K35="SI",0,1)</f>
        <v>0</v>
      </c>
    </row>
    <row r="36" spans="1:18" ht="15.95" hidden="1" customHeight="1" x14ac:dyDescent="0.3">
      <c r="A36" s="638"/>
      <c r="B36" s="169"/>
      <c r="C36" s="171"/>
      <c r="D36" s="288"/>
      <c r="E36" s="289"/>
      <c r="F36" s="620" t="s">
        <v>32</v>
      </c>
      <c r="G36" s="620"/>
      <c r="H36" s="621"/>
      <c r="I36" s="621"/>
      <c r="J36" s="291"/>
      <c r="K36" s="56"/>
      <c r="L36" s="303"/>
      <c r="M36" s="666"/>
    </row>
    <row r="37" spans="1:18" ht="15.95" hidden="1" customHeight="1" x14ac:dyDescent="0.3">
      <c r="A37" s="638"/>
      <c r="B37" s="169"/>
      <c r="C37" s="171"/>
      <c r="D37" s="288"/>
      <c r="E37" s="289"/>
      <c r="F37" s="620" t="s">
        <v>33</v>
      </c>
      <c r="G37" s="620"/>
      <c r="H37" s="621"/>
      <c r="I37" s="621"/>
      <c r="J37" s="248"/>
      <c r="K37" s="56"/>
      <c r="L37" s="303"/>
      <c r="M37" s="666"/>
    </row>
    <row r="38" spans="1:18" ht="6" hidden="1" customHeight="1" x14ac:dyDescent="0.3">
      <c r="A38" s="638"/>
      <c r="B38" s="169"/>
      <c r="C38" s="171"/>
      <c r="D38" s="92"/>
      <c r="E38" s="92"/>
      <c r="F38" s="135"/>
      <c r="G38" s="135"/>
      <c r="H38" s="135"/>
      <c r="I38" s="135"/>
      <c r="J38" s="135"/>
      <c r="K38" s="135"/>
      <c r="L38" s="329"/>
      <c r="M38" s="161"/>
    </row>
    <row r="39" spans="1:18" ht="21.75" customHeight="1" x14ac:dyDescent="0.3">
      <c r="A39" s="638"/>
      <c r="B39" s="169"/>
      <c r="C39" s="171"/>
      <c r="D39" s="281" t="s">
        <v>128</v>
      </c>
      <c r="E39" s="299"/>
      <c r="F39" s="667"/>
      <c r="G39" s="668"/>
      <c r="H39" s="668"/>
      <c r="I39" s="668"/>
      <c r="J39" s="668"/>
      <c r="K39" s="669"/>
      <c r="L39" s="270" t="str">
        <f>IF(N39=1,"","*")</f>
        <v>*</v>
      </c>
      <c r="M39" s="161"/>
      <c r="N39" s="18">
        <f>IF(LEN(F39)&gt;3,1,0)*IF(P39&gt;(O39+1),1,0)</f>
        <v>0</v>
      </c>
      <c r="O39" s="18">
        <f>IFERROR(FIND("@",F39),0)</f>
        <v>0</v>
      </c>
      <c r="P39" s="18">
        <f>IFERROR(FIND(".",F39,O39),0)</f>
        <v>0</v>
      </c>
    </row>
    <row r="40" spans="1:18" ht="6" customHeight="1" x14ac:dyDescent="0.3">
      <c r="A40" s="638"/>
      <c r="B40" s="169"/>
      <c r="C40" s="171"/>
      <c r="D40" s="91"/>
      <c r="E40" s="91"/>
      <c r="F40" s="139"/>
      <c r="G40" s="139"/>
      <c r="H40" s="139"/>
      <c r="I40" s="139"/>
      <c r="J40" s="139"/>
      <c r="K40" s="139"/>
      <c r="L40" s="303"/>
      <c r="M40" s="161"/>
    </row>
    <row r="41" spans="1:18" ht="21.75" customHeight="1" x14ac:dyDescent="0.3">
      <c r="A41" s="638"/>
      <c r="B41" s="169"/>
      <c r="C41" s="171"/>
      <c r="D41" s="359" t="s">
        <v>126</v>
      </c>
      <c r="E41" s="90"/>
      <c r="F41" s="362"/>
      <c r="G41" s="366"/>
      <c r="H41" s="366"/>
      <c r="I41" s="366"/>
      <c r="J41" s="366"/>
      <c r="K41" s="363"/>
      <c r="L41" s="270" t="str">
        <f>IF(N41=1,"","*")</f>
        <v>*</v>
      </c>
      <c r="M41" s="161"/>
      <c r="N41" s="18">
        <f>IF(LEN(F41)&gt;0,1,IF(R35=1,1,0))</f>
        <v>0</v>
      </c>
    </row>
    <row r="42" spans="1:18" x14ac:dyDescent="0.3">
      <c r="A42" s="638"/>
      <c r="B42" s="169"/>
      <c r="C42" s="294"/>
      <c r="D42" s="359"/>
      <c r="E42" s="87"/>
      <c r="F42" s="139"/>
      <c r="G42" s="139"/>
      <c r="H42" s="139"/>
      <c r="I42" s="139"/>
      <c r="J42" s="139"/>
      <c r="K42" s="139"/>
      <c r="L42" s="139"/>
      <c r="M42" s="161"/>
    </row>
    <row r="43" spans="1:18" ht="6" customHeight="1" x14ac:dyDescent="0.3">
      <c r="A43" s="638"/>
      <c r="B43" s="169"/>
      <c r="C43" s="171"/>
      <c r="D43" s="91"/>
      <c r="E43" s="91"/>
      <c r="F43" s="139"/>
      <c r="G43" s="139"/>
      <c r="H43" s="139"/>
      <c r="I43" s="139"/>
      <c r="J43" s="139"/>
      <c r="K43" s="139"/>
      <c r="L43" s="139"/>
      <c r="M43" s="161"/>
    </row>
    <row r="44" spans="1:18" ht="18.75" customHeight="1" x14ac:dyDescent="0.3">
      <c r="A44" s="638"/>
      <c r="B44" s="365" t="str">
        <f>IF(N45=0,'P1'!P1,'P1'!Q1)</f>
        <v>Faltan datos, por favor revise los asteriscos rojos</v>
      </c>
      <c r="C44" s="365"/>
      <c r="D44" s="365"/>
      <c r="E44" s="365"/>
      <c r="F44" s="365"/>
      <c r="G44" s="365"/>
      <c r="H44" s="365"/>
      <c r="I44" s="365"/>
      <c r="J44" s="365"/>
      <c r="K44" s="365"/>
      <c r="L44" s="365"/>
      <c r="M44" s="161"/>
    </row>
    <row r="45" spans="1:18" ht="63" customHeight="1" x14ac:dyDescent="0.3">
      <c r="A45" s="638"/>
      <c r="B45" s="161"/>
      <c r="C45" s="161"/>
      <c r="D45" s="164"/>
      <c r="E45" s="164"/>
      <c r="F45" s="161"/>
      <c r="G45" s="161"/>
      <c r="H45" s="161"/>
      <c r="I45" s="161"/>
      <c r="J45" s="161"/>
      <c r="K45" s="161"/>
      <c r="L45" s="161"/>
      <c r="M45" s="161"/>
      <c r="N45" s="18">
        <f>IF(SUM(N27:N43)=6,1,0)</f>
        <v>0</v>
      </c>
      <c r="P45" s="18">
        <v>36.75</v>
      </c>
    </row>
    <row r="46" spans="1:18" ht="180" customHeight="1" x14ac:dyDescent="0.3">
      <c r="A46" s="81"/>
      <c r="B46" s="80"/>
      <c r="C46" s="53"/>
      <c r="D46" s="54"/>
      <c r="E46" s="54"/>
      <c r="F46" s="53"/>
      <c r="G46" s="53"/>
      <c r="H46" s="53"/>
      <c r="I46" s="53"/>
      <c r="J46" s="53"/>
      <c r="K46" s="53"/>
      <c r="L46" s="53"/>
      <c r="M46" s="53"/>
    </row>
    <row r="47" spans="1:18" ht="180" customHeight="1" x14ac:dyDescent="0.3">
      <c r="A47" s="53"/>
      <c r="B47" s="80"/>
      <c r="C47" s="53"/>
      <c r="D47" s="54"/>
      <c r="E47" s="54"/>
      <c r="F47" s="53"/>
      <c r="G47" s="53"/>
      <c r="H47" s="53"/>
      <c r="I47" s="53"/>
      <c r="J47" s="53"/>
      <c r="K47" s="53"/>
      <c r="L47" s="53"/>
      <c r="M47" s="53"/>
    </row>
    <row r="48" spans="1:18" ht="27.75" customHeight="1" x14ac:dyDescent="0.35">
      <c r="A48" s="638"/>
      <c r="B48" s="162"/>
      <c r="C48" s="318" t="str">
        <f>C1</f>
        <v>Persona Jurídica 1</v>
      </c>
      <c r="D48" s="161"/>
      <c r="E48" s="164"/>
      <c r="F48" s="161"/>
      <c r="G48" s="161"/>
      <c r="H48" s="161"/>
      <c r="I48" s="161"/>
      <c r="J48" s="161"/>
      <c r="K48" s="161"/>
      <c r="L48" s="161"/>
      <c r="M48" s="161"/>
      <c r="O48" s="18" t="s">
        <v>155</v>
      </c>
    </row>
    <row r="49" spans="1:16" ht="12" customHeight="1" x14ac:dyDescent="0.3">
      <c r="A49" s="638"/>
      <c r="B49" s="161"/>
      <c r="C49" s="161"/>
      <c r="D49" s="167" t="s">
        <v>250</v>
      </c>
      <c r="E49" s="164"/>
      <c r="F49" s="161"/>
      <c r="G49" s="161"/>
      <c r="H49" s="161"/>
      <c r="I49" s="161"/>
      <c r="J49" s="161"/>
      <c r="K49" s="161"/>
      <c r="L49" s="168"/>
      <c r="M49" s="161"/>
    </row>
    <row r="50" spans="1:16" ht="6" customHeight="1" x14ac:dyDescent="0.3">
      <c r="A50" s="638"/>
      <c r="B50" s="169"/>
      <c r="C50" s="171"/>
      <c r="D50" s="89"/>
      <c r="E50" s="185"/>
      <c r="F50" s="171"/>
      <c r="G50" s="171"/>
      <c r="H50" s="171"/>
      <c r="I50" s="171"/>
      <c r="J50" s="171"/>
      <c r="K50" s="171"/>
      <c r="L50" s="135"/>
      <c r="M50" s="161"/>
    </row>
    <row r="51" spans="1:16" ht="15.95" customHeight="1" x14ac:dyDescent="0.3">
      <c r="A51" s="638"/>
      <c r="B51" s="169"/>
      <c r="C51" s="171"/>
      <c r="D51" s="359" t="s">
        <v>127</v>
      </c>
      <c r="E51" s="304"/>
      <c r="F51" s="661"/>
      <c r="G51" s="661"/>
      <c r="H51" s="661"/>
      <c r="I51" s="661"/>
      <c r="J51" s="661"/>
      <c r="K51" s="661"/>
      <c r="L51" s="270" t="str">
        <f>IF(N51=1,"","*")</f>
        <v>*</v>
      </c>
      <c r="M51" s="161"/>
      <c r="N51" s="18">
        <f>IF(LEN(F51)&gt;3,1,0)</f>
        <v>0</v>
      </c>
      <c r="O51" s="18" t="str">
        <f>IF(F51&lt;&gt;"",F51,"")</f>
        <v/>
      </c>
    </row>
    <row r="52" spans="1:16" ht="15.95" customHeight="1" x14ac:dyDescent="0.3">
      <c r="A52" s="638"/>
      <c r="B52" s="169"/>
      <c r="C52" s="171"/>
      <c r="D52" s="359"/>
      <c r="E52" s="304"/>
      <c r="F52" s="662"/>
      <c r="G52" s="662"/>
      <c r="H52" s="662"/>
      <c r="I52" s="662"/>
      <c r="J52" s="662"/>
      <c r="K52" s="662"/>
      <c r="L52" s="330"/>
      <c r="M52" s="161"/>
      <c r="O52" s="18" t="str">
        <f t="shared" ref="O52:O54" si="0">IF(F52&lt;&gt;"",F52,"")</f>
        <v/>
      </c>
    </row>
    <row r="53" spans="1:16" ht="15.95" customHeight="1" x14ac:dyDescent="0.3">
      <c r="A53" s="638"/>
      <c r="B53" s="169"/>
      <c r="C53" s="171"/>
      <c r="D53" s="359"/>
      <c r="E53" s="304"/>
      <c r="F53" s="662"/>
      <c r="G53" s="662"/>
      <c r="H53" s="662"/>
      <c r="I53" s="662"/>
      <c r="J53" s="662"/>
      <c r="K53" s="662"/>
      <c r="L53" s="330"/>
      <c r="M53" s="161"/>
      <c r="O53" s="18" t="str">
        <f t="shared" si="0"/>
        <v/>
      </c>
    </row>
    <row r="54" spans="1:16" ht="15.95" customHeight="1" x14ac:dyDescent="0.3">
      <c r="A54" s="638"/>
      <c r="B54" s="169"/>
      <c r="C54" s="171"/>
      <c r="D54" s="359"/>
      <c r="E54" s="304"/>
      <c r="F54" s="663"/>
      <c r="G54" s="663"/>
      <c r="H54" s="663"/>
      <c r="I54" s="663"/>
      <c r="J54" s="663"/>
      <c r="K54" s="663"/>
      <c r="L54" s="330"/>
      <c r="M54" s="161"/>
      <c r="O54" s="18" t="str">
        <f t="shared" si="0"/>
        <v/>
      </c>
    </row>
    <row r="55" spans="1:16" ht="6" customHeight="1" x14ac:dyDescent="0.3">
      <c r="A55" s="638"/>
      <c r="B55" s="169"/>
      <c r="C55" s="171"/>
      <c r="D55" s="91"/>
      <c r="E55" s="185"/>
      <c r="F55" s="171"/>
      <c r="G55" s="171"/>
      <c r="H55" s="171"/>
      <c r="I55" s="171"/>
      <c r="J55" s="171"/>
      <c r="K55" s="171"/>
      <c r="L55" s="330"/>
      <c r="M55" s="161"/>
    </row>
    <row r="56" spans="1:16" x14ac:dyDescent="0.3">
      <c r="A56" s="638"/>
      <c r="B56" s="169"/>
      <c r="C56" s="171"/>
      <c r="D56" s="623" t="s">
        <v>264</v>
      </c>
      <c r="E56" s="304"/>
      <c r="F56" s="624"/>
      <c r="G56" s="625"/>
      <c r="H56" s="625"/>
      <c r="I56" s="625"/>
      <c r="J56" s="625"/>
      <c r="K56" s="626"/>
      <c r="L56" s="664" t="str">
        <f>IF(N56=1,"","*")</f>
        <v>*</v>
      </c>
      <c r="M56" s="161"/>
      <c r="N56" s="18">
        <f>IF(OR(O56=1,O57=1),1,0)</f>
        <v>0</v>
      </c>
      <c r="O56" s="18">
        <f>IF(LEN(F56)&gt;0,1,0)</f>
        <v>0</v>
      </c>
    </row>
    <row r="57" spans="1:16" x14ac:dyDescent="0.3">
      <c r="A57" s="638"/>
      <c r="B57" s="169"/>
      <c r="C57" s="171"/>
      <c r="D57" s="623"/>
      <c r="E57" s="304"/>
      <c r="F57" s="624"/>
      <c r="G57" s="625"/>
      <c r="H57" s="625"/>
      <c r="I57" s="625"/>
      <c r="J57" s="625"/>
      <c r="K57" s="626"/>
      <c r="L57" s="664"/>
      <c r="M57" s="161"/>
      <c r="O57" s="18">
        <f>IF(LEN(F57)&gt;0,1,0)</f>
        <v>0</v>
      </c>
      <c r="P57" s="120" t="str">
        <f>IF(F57="","",F57)</f>
        <v/>
      </c>
    </row>
    <row r="58" spans="1:16" ht="6" customHeight="1" x14ac:dyDescent="0.3">
      <c r="A58" s="638"/>
      <c r="B58" s="169"/>
      <c r="C58" s="171"/>
      <c r="D58" s="92"/>
      <c r="E58" s="185"/>
      <c r="F58" s="171"/>
      <c r="G58" s="171"/>
      <c r="H58" s="171"/>
      <c r="I58" s="171"/>
      <c r="J58" s="171"/>
      <c r="K58" s="171"/>
      <c r="L58" s="332"/>
      <c r="M58" s="161"/>
    </row>
    <row r="59" spans="1:16" ht="6" customHeight="1" x14ac:dyDescent="0.3">
      <c r="A59" s="638"/>
      <c r="B59" s="169"/>
      <c r="C59" s="171"/>
      <c r="D59" s="91"/>
      <c r="E59" s="185"/>
      <c r="F59" s="171"/>
      <c r="G59" s="171"/>
      <c r="H59" s="171"/>
      <c r="I59" s="171"/>
      <c r="J59" s="171"/>
      <c r="K59" s="171"/>
      <c r="L59" s="330"/>
      <c r="M59" s="161"/>
    </row>
    <row r="60" spans="1:16" ht="30" customHeight="1" x14ac:dyDescent="0.3">
      <c r="A60" s="638"/>
      <c r="B60" s="169"/>
      <c r="C60" s="171"/>
      <c r="D60" s="639" t="s">
        <v>318</v>
      </c>
      <c r="E60" s="639"/>
      <c r="F60" s="639"/>
      <c r="G60" s="639"/>
      <c r="H60" s="639"/>
      <c r="I60" s="639"/>
      <c r="J60" s="639"/>
      <c r="K60" s="639"/>
      <c r="L60" s="330"/>
      <c r="M60" s="161"/>
      <c r="N60" s="18">
        <f>IF(SUM(O61:O61)=1,1,0)</f>
        <v>0</v>
      </c>
      <c r="O60" s="18">
        <f>IF(SUM(P61:P61)&gt;=1,1,0)</f>
        <v>0</v>
      </c>
    </row>
    <row r="61" spans="1:16" ht="21.75" customHeight="1" x14ac:dyDescent="0.3">
      <c r="A61" s="638"/>
      <c r="B61" s="169"/>
      <c r="C61" s="171"/>
      <c r="D61" s="630" t="s">
        <v>158</v>
      </c>
      <c r="E61" s="630"/>
      <c r="F61" s="630"/>
      <c r="G61" s="630"/>
      <c r="H61" s="630"/>
      <c r="I61" s="630"/>
      <c r="J61" s="631"/>
      <c r="K61" s="119"/>
      <c r="L61" s="270" t="str">
        <f>IF(N60=1,"","*")</f>
        <v>*</v>
      </c>
      <c r="M61" s="161"/>
      <c r="O61" s="18">
        <f>IF(K61&lt;&gt;"",1,0)</f>
        <v>0</v>
      </c>
      <c r="P61" s="18">
        <f>IF(K61="SI",1,0)</f>
        <v>0</v>
      </c>
    </row>
    <row r="62" spans="1:16" x14ac:dyDescent="0.3">
      <c r="A62" s="638"/>
      <c r="B62" s="169"/>
      <c r="C62" s="171"/>
      <c r="D62" s="643" t="str">
        <f>IF(O60=1,"Completar el formulario IRS W-9 y Waiver Persona Jurídica","")</f>
        <v/>
      </c>
      <c r="E62" s="643"/>
      <c r="F62" s="643"/>
      <c r="G62" s="643"/>
      <c r="H62" s="643"/>
      <c r="I62" s="643"/>
      <c r="J62" s="643"/>
      <c r="K62" s="643"/>
      <c r="L62" s="330"/>
      <c r="M62" s="161"/>
    </row>
    <row r="63" spans="1:16" ht="6" customHeight="1" x14ac:dyDescent="0.3">
      <c r="A63" s="638"/>
      <c r="B63" s="169"/>
      <c r="C63" s="171"/>
      <c r="D63" s="91"/>
      <c r="E63" s="185"/>
      <c r="F63" s="171"/>
      <c r="G63" s="171"/>
      <c r="H63" s="171"/>
      <c r="I63" s="171"/>
      <c r="J63" s="171"/>
      <c r="K63" s="171"/>
      <c r="L63" s="330"/>
      <c r="M63" s="161"/>
    </row>
    <row r="64" spans="1:16" ht="18.75" customHeight="1" x14ac:dyDescent="0.3">
      <c r="A64" s="638"/>
      <c r="B64" s="365" t="str">
        <f>IF(N65=0,'P1'!P1,'P1'!Q1)</f>
        <v>Faltan datos, por favor revise los asteriscos rojos</v>
      </c>
      <c r="C64" s="365"/>
      <c r="D64" s="365"/>
      <c r="E64" s="365"/>
      <c r="F64" s="365"/>
      <c r="G64" s="365"/>
      <c r="H64" s="365"/>
      <c r="I64" s="365"/>
      <c r="J64" s="365"/>
      <c r="K64" s="365"/>
      <c r="L64" s="365"/>
      <c r="M64" s="161"/>
    </row>
    <row r="65" spans="1:18" ht="55.5" customHeight="1" x14ac:dyDescent="0.3">
      <c r="A65" s="638"/>
      <c r="B65" s="161"/>
      <c r="C65" s="161"/>
      <c r="D65" s="309"/>
      <c r="E65" s="164"/>
      <c r="F65" s="161"/>
      <c r="G65" s="161"/>
      <c r="H65" s="161"/>
      <c r="I65" s="161"/>
      <c r="J65" s="161"/>
      <c r="K65" s="161"/>
      <c r="L65" s="161"/>
      <c r="M65" s="161"/>
      <c r="N65" s="18">
        <f>IF(SUM(N51:N60)=3,1,0)</f>
        <v>0</v>
      </c>
    </row>
    <row r="66" spans="1:18" ht="180" customHeight="1" x14ac:dyDescent="0.3">
      <c r="A66" s="81"/>
      <c r="B66" s="80"/>
      <c r="C66" s="53"/>
      <c r="D66" s="82"/>
      <c r="E66" s="54"/>
      <c r="F66" s="53"/>
      <c r="G66" s="53"/>
      <c r="H66" s="53"/>
      <c r="I66" s="53"/>
      <c r="J66" s="53"/>
      <c r="K66" s="53"/>
      <c r="L66" s="53"/>
      <c r="M66" s="53"/>
    </row>
    <row r="67" spans="1:18" ht="180" customHeight="1" x14ac:dyDescent="0.3">
      <c r="A67" s="53"/>
      <c r="B67" s="80"/>
      <c r="C67" s="53"/>
      <c r="D67" s="54"/>
      <c r="E67" s="54"/>
      <c r="F67" s="53"/>
      <c r="G67" s="53"/>
      <c r="H67" s="53"/>
      <c r="I67" s="53"/>
      <c r="J67" s="53"/>
      <c r="K67" s="53"/>
      <c r="L67" s="53"/>
      <c r="M67" s="53"/>
    </row>
    <row r="68" spans="1:18" ht="27.75" customHeight="1" x14ac:dyDescent="0.35">
      <c r="A68" s="638"/>
      <c r="B68" s="162"/>
      <c r="C68" s="318" t="str">
        <f>C1</f>
        <v>Persona Jurídica 1</v>
      </c>
      <c r="D68" s="161"/>
      <c r="E68" s="164"/>
      <c r="F68" s="161"/>
      <c r="G68" s="161"/>
      <c r="H68" s="161"/>
      <c r="I68" s="161"/>
      <c r="J68" s="161"/>
      <c r="K68" s="161"/>
      <c r="L68" s="161"/>
      <c r="M68" s="161"/>
    </row>
    <row r="69" spans="1:18" ht="12" customHeight="1" x14ac:dyDescent="0.3">
      <c r="A69" s="638"/>
      <c r="B69" s="161"/>
      <c r="C69" s="161"/>
      <c r="D69" s="167" t="str">
        <f>D49</f>
        <v>Los asteriscos (*) ROJOS son datos obligatorios</v>
      </c>
      <c r="E69" s="164"/>
      <c r="F69" s="161"/>
      <c r="G69" s="161"/>
      <c r="H69" s="161"/>
      <c r="I69" s="161"/>
      <c r="J69" s="161"/>
      <c r="K69" s="161"/>
      <c r="L69" s="168"/>
      <c r="M69" s="161"/>
    </row>
    <row r="70" spans="1:18" ht="6" customHeight="1" x14ac:dyDescent="0.3">
      <c r="A70" s="638"/>
      <c r="B70" s="161"/>
      <c r="C70" s="161"/>
      <c r="D70" s="333"/>
      <c r="E70" s="164"/>
      <c r="F70" s="161"/>
      <c r="G70" s="161"/>
      <c r="H70" s="161"/>
      <c r="I70" s="161"/>
      <c r="J70" s="161"/>
      <c r="K70" s="161"/>
      <c r="L70" s="334"/>
      <c r="M70" s="161"/>
    </row>
    <row r="71" spans="1:18" ht="45" customHeight="1" x14ac:dyDescent="0.3">
      <c r="A71" s="638"/>
      <c r="B71" s="161"/>
      <c r="C71" s="335"/>
      <c r="D71" s="659" t="s">
        <v>282</v>
      </c>
      <c r="E71" s="660"/>
      <c r="F71" s="660"/>
      <c r="G71" s="660"/>
      <c r="H71" s="660"/>
      <c r="I71" s="660"/>
      <c r="J71" s="660"/>
      <c r="K71" s="660"/>
      <c r="L71" s="336"/>
      <c r="M71" s="316"/>
    </row>
    <row r="72" spans="1:18" ht="6" customHeight="1" x14ac:dyDescent="0.3">
      <c r="A72" s="638"/>
      <c r="B72" s="169"/>
      <c r="C72" s="171"/>
      <c r="D72" s="91"/>
      <c r="E72" s="185"/>
      <c r="F72" s="171"/>
      <c r="G72" s="171"/>
      <c r="H72" s="171"/>
      <c r="I72" s="171"/>
      <c r="J72" s="171"/>
      <c r="K72" s="171"/>
      <c r="L72" s="139"/>
      <c r="M72" s="161"/>
    </row>
    <row r="73" spans="1:18" ht="21.75" customHeight="1" x14ac:dyDescent="0.3">
      <c r="A73" s="638"/>
      <c r="B73" s="169"/>
      <c r="C73" s="268"/>
      <c r="D73" s="256" t="str">
        <f>R73</f>
        <v>Clic en Natural o Jurídico</v>
      </c>
      <c r="E73" s="337"/>
      <c r="F73" s="338"/>
      <c r="G73" s="338"/>
      <c r="H73" s="256"/>
      <c r="I73" s="256"/>
      <c r="J73" s="256"/>
      <c r="K73" s="256"/>
      <c r="L73" s="270" t="str">
        <f>IF(N73=1,"","*")</f>
        <v>*</v>
      </c>
      <c r="M73" s="161"/>
      <c r="N73" s="18">
        <f>IF(D73&lt;&gt;"Clic en Natural o Jurídico",1,0)</f>
        <v>0</v>
      </c>
      <c r="P73" s="18">
        <f>J1_P1!Q116</f>
        <v>0</v>
      </c>
      <c r="Q73" s="18">
        <f>J1_P1!F10</f>
        <v>0</v>
      </c>
      <c r="R73" s="18" t="str">
        <f>IF(P73=0,"Clic en Natural o Jurídico",IF(P73=5,Q73,"Falta llenar datos"))</f>
        <v>Clic en Natural o Jurídico</v>
      </c>
    </row>
    <row r="74" spans="1:18" ht="6" customHeight="1" x14ac:dyDescent="0.3">
      <c r="A74" s="638"/>
      <c r="B74" s="169"/>
      <c r="C74" s="171"/>
      <c r="D74" s="339"/>
      <c r="E74" s="337"/>
      <c r="F74" s="338"/>
      <c r="G74" s="338"/>
      <c r="H74" s="338"/>
      <c r="I74" s="338"/>
      <c r="J74" s="338"/>
      <c r="K74" s="338"/>
      <c r="L74" s="340"/>
      <c r="M74" s="161"/>
    </row>
    <row r="75" spans="1:18" ht="21.75" customHeight="1" x14ac:dyDescent="0.3">
      <c r="A75" s="638"/>
      <c r="B75" s="169"/>
      <c r="C75" s="268"/>
      <c r="D75" s="256" t="str">
        <f>R75</f>
        <v>Clic en Natural o Jurídico</v>
      </c>
      <c r="E75" s="337"/>
      <c r="F75" s="338"/>
      <c r="G75" s="338"/>
      <c r="H75" s="256"/>
      <c r="I75" s="256"/>
      <c r="J75" s="256"/>
      <c r="K75" s="256"/>
      <c r="L75" s="270" t="str">
        <f>IF(N75=1,"","*")</f>
        <v>*</v>
      </c>
      <c r="M75" s="161"/>
      <c r="N75" s="18">
        <f>IF(D75&lt;&gt;"Clic en Natural o Jurídico",1,0)</f>
        <v>0</v>
      </c>
      <c r="P75" s="18">
        <f>J1_P2!Q116</f>
        <v>0</v>
      </c>
      <c r="Q75" s="18">
        <f>J1_P2!F10</f>
        <v>0</v>
      </c>
      <c r="R75" s="18" t="str">
        <f>IF(P75=0,"Clic en Natural o Jurídico",IF(P75=5,Q75,"Falta llenar datos"))</f>
        <v>Clic en Natural o Jurídico</v>
      </c>
    </row>
    <row r="76" spans="1:18" ht="6" customHeight="1" x14ac:dyDescent="0.3">
      <c r="A76" s="638"/>
      <c r="B76" s="169"/>
      <c r="C76" s="171"/>
      <c r="D76" s="141"/>
      <c r="E76" s="337"/>
      <c r="F76" s="338"/>
      <c r="G76" s="338"/>
      <c r="H76" s="338"/>
      <c r="I76" s="338"/>
      <c r="J76" s="338"/>
      <c r="K76" s="338"/>
      <c r="L76" s="138"/>
      <c r="M76" s="161"/>
    </row>
    <row r="77" spans="1:18" ht="21.75" customHeight="1" x14ac:dyDescent="0.3">
      <c r="A77" s="638"/>
      <c r="B77" s="169"/>
      <c r="C77" s="268"/>
      <c r="D77" s="256" t="str">
        <f>R77</f>
        <v>Clic en Natural o Jurídico</v>
      </c>
      <c r="E77" s="337"/>
      <c r="F77" s="338"/>
      <c r="G77" s="338"/>
      <c r="H77" s="256"/>
      <c r="I77" s="256"/>
      <c r="J77" s="256"/>
      <c r="K77" s="256"/>
      <c r="L77" s="270" t="str">
        <f>IF(N77=1,"","*")</f>
        <v>*</v>
      </c>
      <c r="M77" s="161"/>
      <c r="N77" s="18">
        <f>IF(D77&lt;&gt;"Clic en Natural o Jurídico",1,0)</f>
        <v>0</v>
      </c>
      <c r="P77" s="18">
        <f>J1_P3!Q116</f>
        <v>0</v>
      </c>
      <c r="Q77" s="18">
        <f>J1_P3!F10</f>
        <v>0</v>
      </c>
      <c r="R77" s="18" t="str">
        <f>IF(P77=0,"Clic en Natural o Jurídico",IF(P77=5,Q77,"Falta llenar datos"))</f>
        <v>Clic en Natural o Jurídico</v>
      </c>
    </row>
    <row r="78" spans="1:18" ht="6" customHeight="1" x14ac:dyDescent="0.3">
      <c r="A78" s="638"/>
      <c r="B78" s="169"/>
      <c r="C78" s="171"/>
      <c r="D78" s="141"/>
      <c r="E78" s="337"/>
      <c r="F78" s="338"/>
      <c r="G78" s="338"/>
      <c r="H78" s="338"/>
      <c r="I78" s="338"/>
      <c r="J78" s="338"/>
      <c r="K78" s="338"/>
      <c r="L78" s="138"/>
      <c r="M78" s="161"/>
    </row>
    <row r="79" spans="1:18" ht="21.75" hidden="1" customHeight="1" x14ac:dyDescent="0.3">
      <c r="A79" s="638"/>
      <c r="B79" s="169"/>
      <c r="C79" s="268"/>
      <c r="D79" s="341"/>
      <c r="E79" s="337"/>
      <c r="F79" s="656"/>
      <c r="G79" s="656"/>
      <c r="H79" s="656"/>
      <c r="I79" s="656"/>
      <c r="J79" s="656"/>
      <c r="K79" s="656"/>
      <c r="L79" s="138"/>
      <c r="M79" s="161"/>
    </row>
    <row r="80" spans="1:18" ht="6" hidden="1" customHeight="1" x14ac:dyDescent="0.3">
      <c r="A80" s="638"/>
      <c r="B80" s="169"/>
      <c r="C80" s="171"/>
      <c r="D80" s="141"/>
      <c r="E80" s="337"/>
      <c r="F80" s="338"/>
      <c r="G80" s="338"/>
      <c r="H80" s="338"/>
      <c r="I80" s="338"/>
      <c r="J80" s="338"/>
      <c r="K80" s="338"/>
      <c r="L80" s="139"/>
      <c r="M80" s="161"/>
    </row>
    <row r="81" spans="1:16" ht="21.75" hidden="1" customHeight="1" x14ac:dyDescent="0.3">
      <c r="A81" s="638"/>
      <c r="B81" s="169"/>
      <c r="C81" s="294"/>
      <c r="D81" s="341"/>
      <c r="E81" s="337"/>
      <c r="F81" s="657"/>
      <c r="G81" s="657"/>
      <c r="H81" s="657"/>
      <c r="I81" s="657"/>
      <c r="J81" s="657"/>
      <c r="K81" s="657"/>
      <c r="L81" s="139"/>
      <c r="M81" s="161"/>
    </row>
    <row r="82" spans="1:16" ht="6" hidden="1" customHeight="1" x14ac:dyDescent="0.3">
      <c r="A82" s="638"/>
      <c r="B82" s="169"/>
      <c r="C82" s="171"/>
      <c r="D82" s="141"/>
      <c r="E82" s="337"/>
      <c r="F82" s="338"/>
      <c r="G82" s="338"/>
      <c r="H82" s="338"/>
      <c r="I82" s="338"/>
      <c r="J82" s="338"/>
      <c r="K82" s="338"/>
      <c r="L82" s="139"/>
      <c r="M82" s="161"/>
    </row>
    <row r="83" spans="1:16" ht="21.75" hidden="1" customHeight="1" x14ac:dyDescent="0.3">
      <c r="A83" s="638"/>
      <c r="B83" s="169"/>
      <c r="C83" s="268"/>
      <c r="D83" s="341"/>
      <c r="E83" s="337"/>
      <c r="F83" s="658"/>
      <c r="G83" s="658"/>
      <c r="H83" s="658"/>
      <c r="I83" s="658"/>
      <c r="J83" s="658"/>
      <c r="K83" s="658"/>
      <c r="L83" s="139"/>
      <c r="M83" s="161"/>
    </row>
    <row r="84" spans="1:16" ht="6" customHeight="1" x14ac:dyDescent="0.3">
      <c r="A84" s="638"/>
      <c r="B84" s="169"/>
      <c r="C84" s="171"/>
      <c r="D84" s="91"/>
      <c r="E84" s="185"/>
      <c r="F84" s="171"/>
      <c r="G84" s="171"/>
      <c r="H84" s="171"/>
      <c r="I84" s="171"/>
      <c r="J84" s="171"/>
      <c r="K84" s="171"/>
      <c r="L84" s="139"/>
      <c r="M84" s="161"/>
    </row>
    <row r="85" spans="1:16" ht="18.75" customHeight="1" x14ac:dyDescent="0.3">
      <c r="A85" s="638"/>
      <c r="B85" s="365" t="str">
        <f>IF(N86=0,'P1'!P1,'P1'!Q1)</f>
        <v>Faltan datos, por favor revise los asteriscos rojos</v>
      </c>
      <c r="C85" s="365"/>
      <c r="D85" s="365"/>
      <c r="E85" s="365"/>
      <c r="F85" s="365"/>
      <c r="G85" s="365"/>
      <c r="H85" s="365"/>
      <c r="I85" s="365"/>
      <c r="J85" s="365"/>
      <c r="K85" s="365"/>
      <c r="L85" s="365"/>
      <c r="M85" s="161"/>
    </row>
    <row r="86" spans="1:16" ht="36.75" customHeight="1" x14ac:dyDescent="0.3">
      <c r="A86" s="638"/>
      <c r="B86" s="161"/>
      <c r="C86" s="161"/>
      <c r="D86" s="164"/>
      <c r="E86" s="164"/>
      <c r="F86" s="161"/>
      <c r="G86" s="161"/>
      <c r="H86" s="161"/>
      <c r="I86" s="161"/>
      <c r="J86" s="161"/>
      <c r="K86" s="161"/>
      <c r="L86" s="161"/>
      <c r="M86" s="161"/>
      <c r="N86" s="18">
        <f>IF(SUM(N73:N83)&gt;0,1,0)</f>
        <v>0</v>
      </c>
      <c r="P86" s="66">
        <f>+N21+N45+N65+N86</f>
        <v>0</v>
      </c>
    </row>
    <row r="87" spans="1:16" ht="80.099999999999994" customHeight="1" x14ac:dyDescent="0.3">
      <c r="A87" s="53"/>
      <c r="B87" s="80"/>
      <c r="C87" s="53"/>
      <c r="D87" s="54"/>
      <c r="E87" s="54"/>
      <c r="F87" s="53"/>
      <c r="G87" s="53"/>
      <c r="H87" s="53"/>
      <c r="I87" s="53"/>
      <c r="J87" s="53"/>
      <c r="K87" s="53"/>
      <c r="L87" s="53"/>
      <c r="M87" s="53"/>
    </row>
    <row r="88" spans="1:16" hidden="1" x14ac:dyDescent="0.3"/>
    <row r="89" spans="1:16" hidden="1" x14ac:dyDescent="0.3"/>
    <row r="90" spans="1:16" hidden="1" x14ac:dyDescent="0.3"/>
    <row r="91" spans="1:16" hidden="1" x14ac:dyDescent="0.3"/>
    <row r="92" spans="1:16" hidden="1" x14ac:dyDescent="0.3"/>
    <row r="93" spans="1:16" hidden="1" x14ac:dyDescent="0.3"/>
    <row r="94" spans="1:16" hidden="1" x14ac:dyDescent="0.3"/>
    <row r="95" spans="1:16" hidden="1" x14ac:dyDescent="0.3"/>
    <row r="96" spans="1:1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t="18.75" hidden="1" customHeight="1" x14ac:dyDescent="0.3"/>
    <row r="106" ht="18.75" hidden="1" customHeight="1" x14ac:dyDescent="0.3"/>
    <row r="107" ht="18.75" hidden="1" customHeight="1" x14ac:dyDescent="0.3"/>
    <row r="108" ht="18.75" hidden="1" customHeight="1" x14ac:dyDescent="0.3"/>
    <row r="109" ht="18.75" hidden="1" customHeight="1" x14ac:dyDescent="0.3"/>
    <row r="110" ht="18.75" hidden="1" customHeight="1" x14ac:dyDescent="0.3"/>
    <row r="111" ht="18.75" hidden="1" customHeight="1" x14ac:dyDescent="0.3"/>
    <row r="112" ht="18.75" hidden="1" customHeight="1" x14ac:dyDescent="0.3"/>
    <row r="113" ht="18.75" hidden="1" customHeight="1" x14ac:dyDescent="0.3"/>
    <row r="114" ht="18.75" hidden="1" customHeight="1" x14ac:dyDescent="0.3"/>
    <row r="115" ht="18.75" hidden="1" customHeight="1" x14ac:dyDescent="0.3"/>
    <row r="116" ht="18.75" hidden="1" customHeight="1" x14ac:dyDescent="0.3"/>
    <row r="117" ht="18.75" hidden="1" customHeight="1" x14ac:dyDescent="0.3"/>
    <row r="118" ht="18.75" hidden="1" customHeight="1" x14ac:dyDescent="0.3"/>
    <row r="119" ht="18.75" hidden="1" customHeight="1" x14ac:dyDescent="0.3"/>
    <row r="120" ht="18.75" hidden="1" customHeight="1" x14ac:dyDescent="0.3"/>
    <row r="121" ht="18.75" hidden="1" customHeight="1" x14ac:dyDescent="0.3"/>
    <row r="122" ht="18.75" hidden="1" customHeight="1" x14ac:dyDescent="0.3"/>
    <row r="123" ht="18.75" hidden="1" customHeight="1" x14ac:dyDescent="0.3"/>
    <row r="124" ht="18.75" hidden="1" customHeight="1" x14ac:dyDescent="0.3"/>
    <row r="125" ht="18.75" hidden="1" customHeight="1" x14ac:dyDescent="0.3"/>
    <row r="126" ht="18.75" hidden="1" customHeight="1" x14ac:dyDescent="0.3"/>
    <row r="127" ht="18.75" hidden="1" customHeight="1" x14ac:dyDescent="0.3"/>
    <row r="128" ht="18.75" hidden="1" customHeight="1" x14ac:dyDescent="0.3"/>
    <row r="129" ht="18.75" hidden="1" customHeight="1" x14ac:dyDescent="0.3"/>
    <row r="130" ht="18.75" hidden="1" customHeight="1" x14ac:dyDescent="0.3"/>
    <row r="131" ht="18.75" hidden="1" customHeight="1" x14ac:dyDescent="0.3"/>
    <row r="132" ht="18.75" hidden="1" customHeight="1" x14ac:dyDescent="0.3"/>
    <row r="133" ht="18.75" hidden="1" customHeight="1" x14ac:dyDescent="0.3"/>
    <row r="134" ht="18.75" hidden="1" customHeight="1" x14ac:dyDescent="0.3"/>
    <row r="135" ht="18.75" hidden="1" customHeight="1" x14ac:dyDescent="0.3"/>
    <row r="136" ht="18.75" hidden="1" customHeight="1" x14ac:dyDescent="0.3"/>
    <row r="137" ht="18.75" hidden="1" customHeight="1" x14ac:dyDescent="0.3"/>
    <row r="138" ht="18.75" hidden="1" customHeight="1" x14ac:dyDescent="0.3"/>
    <row r="139" ht="18.75" hidden="1" customHeight="1" x14ac:dyDescent="0.3"/>
    <row r="140" ht="18.75" hidden="1" customHeight="1" x14ac:dyDescent="0.3"/>
    <row r="141" ht="18.75" hidden="1" customHeight="1" x14ac:dyDescent="0.3"/>
    <row r="142" ht="18.75" hidden="1" customHeight="1" x14ac:dyDescent="0.3"/>
    <row r="143" ht="18.75" hidden="1" customHeight="1" x14ac:dyDescent="0.3"/>
  </sheetData>
  <sheetProtection sheet="1" objects="1" scenarios="1"/>
  <mergeCells count="46">
    <mergeCell ref="A1:A21"/>
    <mergeCell ref="D2:H2"/>
    <mergeCell ref="H4:K4"/>
    <mergeCell ref="F6:K6"/>
    <mergeCell ref="F8:K8"/>
    <mergeCell ref="F10:K10"/>
    <mergeCell ref="F14:K14"/>
    <mergeCell ref="F18:K18"/>
    <mergeCell ref="F12:K12"/>
    <mergeCell ref="F16:K16"/>
    <mergeCell ref="B20:L20"/>
    <mergeCell ref="A24:A45"/>
    <mergeCell ref="D25:K25"/>
    <mergeCell ref="F27:K27"/>
    <mergeCell ref="F29:K29"/>
    <mergeCell ref="F30:K30"/>
    <mergeCell ref="F31:K31"/>
    <mergeCell ref="F33:K33"/>
    <mergeCell ref="F35:I35"/>
    <mergeCell ref="B44:L44"/>
    <mergeCell ref="M35:M37"/>
    <mergeCell ref="F36:I36"/>
    <mergeCell ref="F37:I37"/>
    <mergeCell ref="F39:K39"/>
    <mergeCell ref="D41:D42"/>
    <mergeCell ref="F41:K41"/>
    <mergeCell ref="D61:J61"/>
    <mergeCell ref="D62:K62"/>
    <mergeCell ref="A48:A65"/>
    <mergeCell ref="D51:D54"/>
    <mergeCell ref="F51:K51"/>
    <mergeCell ref="F52:K52"/>
    <mergeCell ref="F53:K53"/>
    <mergeCell ref="F54:K54"/>
    <mergeCell ref="B64:L64"/>
    <mergeCell ref="L56:L57"/>
    <mergeCell ref="D56:D57"/>
    <mergeCell ref="F56:K56"/>
    <mergeCell ref="F57:K57"/>
    <mergeCell ref="D60:K60"/>
    <mergeCell ref="A68:A86"/>
    <mergeCell ref="F79:K79"/>
    <mergeCell ref="F81:K81"/>
    <mergeCell ref="F83:K83"/>
    <mergeCell ref="D71:K71"/>
    <mergeCell ref="B85:L85"/>
  </mergeCells>
  <conditionalFormatting sqref="F41:K41">
    <cfRule type="expression" dxfId="180" priority="13">
      <formula>$R$35</formula>
    </cfRule>
  </conditionalFormatting>
  <conditionalFormatting sqref="F83:K83">
    <cfRule type="expression" dxfId="179" priority="8">
      <formula>$O$83</formula>
    </cfRule>
  </conditionalFormatting>
  <conditionalFormatting sqref="D73">
    <cfRule type="cellIs" dxfId="178" priority="7" operator="equal">
      <formula>"Clic en Natural o Jurídico"</formula>
    </cfRule>
  </conditionalFormatting>
  <conditionalFormatting sqref="D75">
    <cfRule type="cellIs" dxfId="177" priority="6" operator="equal">
      <formula>"Clic en Natural o Jurídico"</formula>
    </cfRule>
  </conditionalFormatting>
  <conditionalFormatting sqref="D77">
    <cfRule type="cellIs" dxfId="176" priority="5" operator="equal">
      <formula>"Clic en Natural o Jurídico"</formula>
    </cfRule>
  </conditionalFormatting>
  <conditionalFormatting sqref="B20:L20">
    <cfRule type="expression" dxfId="175" priority="4">
      <formula>NOT($N$21)</formula>
    </cfRule>
  </conditionalFormatting>
  <conditionalFormatting sqref="B44:L44">
    <cfRule type="expression" dxfId="174" priority="3">
      <formula>NOT($N$45)</formula>
    </cfRule>
  </conditionalFormatting>
  <conditionalFormatting sqref="B64:L64">
    <cfRule type="expression" dxfId="173" priority="2">
      <formula>NOT($N$65)</formula>
    </cfRule>
  </conditionalFormatting>
  <conditionalFormatting sqref="B85:L85">
    <cfRule type="expression" dxfId="172" priority="1">
      <formula>NOT($N$86)</formula>
    </cfRule>
  </conditionalFormatting>
  <dataValidations count="5">
    <dataValidation type="whole" operator="greaterThan" allowBlank="1" showInputMessage="1" showErrorMessage="1" promptTitle="Ej:" prompt="Teléfono fijo: 2830000_x000a_Celular: 70510100" sqref="F27:K27">
      <formula1>1000000</formula1>
    </dataValidation>
    <dataValidation type="date" allowBlank="1" showInputMessage="1" showErrorMessage="1" promptTitle="Ej:" prompt="01/01/1935" sqref="F8:K8">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M35:M37"/>
    <dataValidation type="list" allowBlank="1" showInputMessage="1" showErrorMessage="1" sqref="K35:K37 K61">
      <formula1>"SI,NO"</formula1>
    </dataValidation>
    <dataValidation type="whole" operator="greaterThan" allowBlank="1" showInputMessage="1" showErrorMessage="1" sqref="F16:K16">
      <formula1>100000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Listas!$F$2:$F$10</xm:f>
          </x14:formula1>
          <xm:sqref>F14:K14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RowColHeaders="0" topLeftCell="A92" zoomScaleNormal="100" workbookViewId="0">
      <selection activeCell="F109" sqref="F109:L109"/>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279" t="s">
        <v>163</v>
      </c>
      <c r="D1" s="164"/>
      <c r="E1" s="165"/>
      <c r="F1" s="161"/>
      <c r="G1" s="161"/>
      <c r="H1" s="161"/>
      <c r="I1" s="161"/>
      <c r="J1" s="161"/>
      <c r="K1" s="161"/>
      <c r="L1" s="161"/>
      <c r="M1" s="161"/>
      <c r="N1" s="161"/>
    </row>
    <row r="2" spans="1:19" ht="12" customHeight="1" x14ac:dyDescent="0.3">
      <c r="A2" s="638"/>
      <c r="B2" s="161"/>
      <c r="C2" s="161"/>
      <c r="D2" s="249" t="s">
        <v>250</v>
      </c>
      <c r="E2" s="317"/>
      <c r="F2" s="317"/>
      <c r="G2" s="317"/>
      <c r="H2" s="317"/>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125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1 (Socio 1)</v>
      </c>
      <c r="D28" s="161"/>
      <c r="E28" s="165"/>
      <c r="F28" s="161"/>
      <c r="G28" s="161"/>
      <c r="H28" s="161"/>
      <c r="I28" s="161"/>
      <c r="J28" s="161"/>
      <c r="K28" s="161"/>
      <c r="L28" s="161"/>
      <c r="M28" s="161"/>
      <c r="N28" s="161"/>
    </row>
    <row r="29" spans="1:16" ht="12" customHeight="1" x14ac:dyDescent="0.3">
      <c r="A29" s="638"/>
      <c r="B29" s="161"/>
      <c r="C29" s="161"/>
      <c r="D29" s="358" t="s">
        <v>250</v>
      </c>
      <c r="E29" s="358"/>
      <c r="F29" s="358"/>
      <c r="G29" s="358"/>
      <c r="H29" s="358"/>
      <c r="I29" s="358"/>
      <c r="J29" s="358"/>
      <c r="K29" s="358"/>
      <c r="L29" s="358"/>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279" t="str">
        <f>C1</f>
        <v>Persona Juridica 1 (Socio 1)</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3"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279" t="str">
        <f>C1</f>
        <v>Persona Juridica 1 (Socio 1)</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0" t="str">
        <f>C1</f>
        <v>Persona Juridica 1 (Socio 1)</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08"/>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0"/>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0"/>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365" t="str">
        <f>IF(O116=0,'P1'!P1,'P1'!Q1)</f>
        <v>Faltan datos, por favor revise los asteriscos rojos</v>
      </c>
      <c r="C115" s="365"/>
      <c r="D115" s="365"/>
      <c r="E115" s="365"/>
      <c r="F115" s="365"/>
      <c r="G115" s="365"/>
      <c r="H115" s="365"/>
      <c r="I115" s="365"/>
      <c r="J115" s="365"/>
      <c r="K115" s="365"/>
      <c r="L115" s="365"/>
      <c r="M115" s="365"/>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A1:A25"/>
    <mergeCell ref="F22:L22"/>
    <mergeCell ref="F4:I4"/>
    <mergeCell ref="N4:N6"/>
    <mergeCell ref="F5:I5"/>
    <mergeCell ref="F6:I6"/>
    <mergeCell ref="H8:L8"/>
    <mergeCell ref="F10:L10"/>
    <mergeCell ref="F12:L12"/>
    <mergeCell ref="F14:L14"/>
    <mergeCell ref="F18:L18"/>
    <mergeCell ref="F20:L20"/>
    <mergeCell ref="K16:L16"/>
    <mergeCell ref="M4:M6"/>
    <mergeCell ref="B24:M24"/>
    <mergeCell ref="A28:A45"/>
    <mergeCell ref="D29:L29"/>
    <mergeCell ref="F31:L31"/>
    <mergeCell ref="F33:L33"/>
    <mergeCell ref="F34:L34"/>
    <mergeCell ref="F35:L35"/>
    <mergeCell ref="F37:L37"/>
    <mergeCell ref="F39:L39"/>
    <mergeCell ref="D41:D42"/>
    <mergeCell ref="F41:L41"/>
    <mergeCell ref="B44:M44"/>
    <mergeCell ref="A48:A66"/>
    <mergeCell ref="D51:D54"/>
    <mergeCell ref="F51:L51"/>
    <mergeCell ref="F52:L52"/>
    <mergeCell ref="F53:L53"/>
    <mergeCell ref="F54:L54"/>
    <mergeCell ref="F58:L58"/>
    <mergeCell ref="F60:H60"/>
    <mergeCell ref="D62:D63"/>
    <mergeCell ref="F62:I62"/>
    <mergeCell ref="B65:M65"/>
    <mergeCell ref="A69:A89"/>
    <mergeCell ref="M72:M73"/>
    <mergeCell ref="D72:D73"/>
    <mergeCell ref="F72:L72"/>
    <mergeCell ref="F73:L73"/>
    <mergeCell ref="D77:D78"/>
    <mergeCell ref="F77:L77"/>
    <mergeCell ref="D80:L80"/>
    <mergeCell ref="D81:K82"/>
    <mergeCell ref="D83:K83"/>
    <mergeCell ref="D84:K84"/>
    <mergeCell ref="D85:K85"/>
    <mergeCell ref="D86:L86"/>
    <mergeCell ref="B88:M88"/>
    <mergeCell ref="A92:A116"/>
    <mergeCell ref="D95:D97"/>
    <mergeCell ref="D99:D101"/>
    <mergeCell ref="F103:L103"/>
    <mergeCell ref="F105:L105"/>
    <mergeCell ref="F107:L107"/>
    <mergeCell ref="F109:L109"/>
    <mergeCell ref="F111:L111"/>
    <mergeCell ref="F113:L113"/>
    <mergeCell ref="B115:M115"/>
  </mergeCells>
  <conditionalFormatting sqref="F58:L58">
    <cfRule type="expression" dxfId="171" priority="10">
      <formula>$P$56</formula>
    </cfRule>
  </conditionalFormatting>
  <conditionalFormatting sqref="F103:L103 F105:L105 F107:L107">
    <cfRule type="expression" dxfId="170" priority="8">
      <formula>$P$100</formula>
    </cfRule>
  </conditionalFormatting>
  <conditionalFormatting sqref="F41:L41">
    <cfRule type="expression" dxfId="169" priority="12">
      <formula>$S$4</formula>
    </cfRule>
  </conditionalFormatting>
  <conditionalFormatting sqref="F8">
    <cfRule type="expression" dxfId="168" priority="6">
      <formula>$P$8</formula>
    </cfRule>
  </conditionalFormatting>
  <conditionalFormatting sqref="F77:L77">
    <cfRule type="expression" dxfId="167" priority="19">
      <formula>$P$75</formula>
    </cfRule>
  </conditionalFormatting>
  <conditionalFormatting sqref="F111:L111 F113:L113">
    <cfRule type="expression" dxfId="166" priority="20">
      <formula>$P$109</formula>
    </cfRule>
  </conditionalFormatting>
  <conditionalFormatting sqref="K16">
    <cfRule type="expression" dxfId="165" priority="41">
      <formula>$P$16</formula>
    </cfRule>
  </conditionalFormatting>
  <conditionalFormatting sqref="B24:M24">
    <cfRule type="expression" dxfId="164" priority="5">
      <formula>NOT($O$25)</formula>
    </cfRule>
  </conditionalFormatting>
  <conditionalFormatting sqref="B44:M44">
    <cfRule type="expression" dxfId="163" priority="4">
      <formula>NOT($O$45)</formula>
    </cfRule>
  </conditionalFormatting>
  <conditionalFormatting sqref="B65:M65">
    <cfRule type="expression" dxfId="162" priority="3">
      <formula>NOT($O$66)</formula>
    </cfRule>
  </conditionalFormatting>
  <conditionalFormatting sqref="B88:M88">
    <cfRule type="expression" dxfId="161" priority="2">
      <formula>NOT($O$89)</formula>
    </cfRule>
  </conditionalFormatting>
  <conditionalFormatting sqref="B115:M115">
    <cfRule type="expression" dxfId="160" priority="1">
      <formula>NOT($O$116)</formula>
    </cfRule>
  </conditionalFormatting>
  <dataValidations count="10">
    <dataValidation allowBlank="1" showInputMessage="1" showErrorMessage="1" promptTitle="Ayuda" prompt="Alta Gerencia:_x000a_Todos los puestos que vienen despues del Gerente General" sqref="N56"/>
    <dataValidation type="whole" operator="greaterThan" allowBlank="1" showInputMessage="1" showErrorMessage="1" promptTitle="Ej:" prompt="Teléfono fijo: 2830000_x000a_Celular: 70510100" sqref="F31:L31">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6"/>
    <dataValidation type="decimal" operator="greaterThan" allowBlank="1" showInputMessage="1" showErrorMessage="1" sqref="F63:G63">
      <formula1>0</formula1>
    </dataValidation>
    <dataValidation type="list" allowBlank="1" showInputMessage="1" showErrorMessage="1" sqref="L4:L6 F75 F100 L82:L85 F96 F56">
      <formula1>"SI,NO"</formula1>
    </dataValidation>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F62:I62</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F109:L109</xm:sqref>
        </x14:dataValidation>
        <x14:dataValidation type="list" allowBlank="1" showInputMessage="1" showErrorMessage="1">
          <x14:formula1>
            <xm:f>Listas!$E$2:$E$4</xm:f>
          </x14:formula1>
          <xm:sqref>F16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RowColHeaders="0" topLeftCell="A4" zoomScaleNormal="100" workbookViewId="0">
      <selection activeCell="L4" sqref="L4"/>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162</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125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1 (Socio 2)</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1 (Socio 2)</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1 (Socio 2)</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1 (Socio 2)</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365" t="str">
        <f>IF(O116=0,'P1'!P1,'P1'!Q1)</f>
        <v>Faltan datos, por favor revise los asteriscos rojos</v>
      </c>
      <c r="C115" s="365"/>
      <c r="D115" s="365"/>
      <c r="E115" s="365"/>
      <c r="F115" s="365"/>
      <c r="G115" s="365"/>
      <c r="H115" s="365"/>
      <c r="I115" s="365"/>
      <c r="J115" s="365"/>
      <c r="K115" s="365"/>
      <c r="L115" s="365"/>
      <c r="M115" s="365"/>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88:M88"/>
    <mergeCell ref="B115:M115"/>
    <mergeCell ref="D80:L80"/>
    <mergeCell ref="F111:L111"/>
    <mergeCell ref="F113:L113"/>
    <mergeCell ref="A1:A25"/>
    <mergeCell ref="D84:K84"/>
    <mergeCell ref="D85:K85"/>
    <mergeCell ref="D86:L86"/>
    <mergeCell ref="A92:A116"/>
    <mergeCell ref="D95:D97"/>
    <mergeCell ref="D99:D101"/>
    <mergeCell ref="F103:L103"/>
    <mergeCell ref="F105:L105"/>
    <mergeCell ref="F107:L107"/>
    <mergeCell ref="F109:L109"/>
    <mergeCell ref="A69:A89"/>
    <mergeCell ref="D81:K82"/>
    <mergeCell ref="D83:K83"/>
    <mergeCell ref="A48:A66"/>
    <mergeCell ref="D51:D54"/>
    <mergeCell ref="F62:I62"/>
    <mergeCell ref="F72:L72"/>
    <mergeCell ref="F73:L73"/>
    <mergeCell ref="F51:L51"/>
    <mergeCell ref="F52:L52"/>
    <mergeCell ref="F53:L53"/>
    <mergeCell ref="F54:L54"/>
    <mergeCell ref="F58:L58"/>
    <mergeCell ref="D77:D78"/>
    <mergeCell ref="D72:D73"/>
    <mergeCell ref="F77:L77"/>
    <mergeCell ref="A28:A45"/>
    <mergeCell ref="D29:L29"/>
    <mergeCell ref="F31:L31"/>
    <mergeCell ref="F33:L33"/>
    <mergeCell ref="F34:L34"/>
    <mergeCell ref="F35:L35"/>
    <mergeCell ref="F37:L37"/>
    <mergeCell ref="F39:L39"/>
    <mergeCell ref="D41:D42"/>
    <mergeCell ref="F41:L41"/>
    <mergeCell ref="B44:M44"/>
    <mergeCell ref="M72:M73"/>
    <mergeCell ref="F60:H60"/>
    <mergeCell ref="B24:M24"/>
    <mergeCell ref="B65:M65"/>
    <mergeCell ref="F22:L22"/>
    <mergeCell ref="F4:I4"/>
    <mergeCell ref="N4:N6"/>
    <mergeCell ref="F5:I5"/>
    <mergeCell ref="F6:I6"/>
    <mergeCell ref="H8:L8"/>
    <mergeCell ref="F10:L10"/>
    <mergeCell ref="F12:L12"/>
    <mergeCell ref="F14:L14"/>
    <mergeCell ref="F18:L18"/>
    <mergeCell ref="F20:L20"/>
    <mergeCell ref="K16:L16"/>
    <mergeCell ref="M4:M6"/>
    <mergeCell ref="D62:D63"/>
  </mergeCells>
  <conditionalFormatting sqref="F58:L58">
    <cfRule type="expression" dxfId="159" priority="7">
      <formula>$P$56</formula>
    </cfRule>
  </conditionalFormatting>
  <conditionalFormatting sqref="F103:L103 F105:L105 F107:L107">
    <cfRule type="expression" dxfId="158" priority="6">
      <formula>$P$100</formula>
    </cfRule>
  </conditionalFormatting>
  <conditionalFormatting sqref="F41:L41">
    <cfRule type="expression" dxfId="157" priority="9">
      <formula>$S$4</formula>
    </cfRule>
  </conditionalFormatting>
  <conditionalFormatting sqref="F8">
    <cfRule type="expression" dxfId="156" priority="5">
      <formula>$P$8</formula>
    </cfRule>
  </conditionalFormatting>
  <conditionalFormatting sqref="F77:L77">
    <cfRule type="expression" dxfId="155" priority="10">
      <formula>$P$75</formula>
    </cfRule>
  </conditionalFormatting>
  <conditionalFormatting sqref="F111:L111 F113:L113">
    <cfRule type="expression" dxfId="154" priority="11">
      <formula>$P$109</formula>
    </cfRule>
  </conditionalFormatting>
  <conditionalFormatting sqref="K16">
    <cfRule type="expression" dxfId="153" priority="48">
      <formula>$P$16</formula>
    </cfRule>
  </conditionalFormatting>
  <conditionalFormatting sqref="B24:M24">
    <cfRule type="expression" dxfId="152" priority="4">
      <formula>NOT($O$25)</formula>
    </cfRule>
  </conditionalFormatting>
  <conditionalFormatting sqref="B44:M44">
    <cfRule type="expression" dxfId="151" priority="3">
      <formula>NOT($O$45)</formula>
    </cfRule>
  </conditionalFormatting>
  <conditionalFormatting sqref="B65:M65">
    <cfRule type="expression" dxfId="150" priority="2">
      <formula>NOT($O$66)</formula>
    </cfRule>
  </conditionalFormatting>
  <conditionalFormatting sqref="B115:M115">
    <cfRule type="expression" dxfId="149" priority="1">
      <formula>NOT($O$116)</formula>
    </cfRule>
  </conditionalFormatting>
  <dataValidations count="10">
    <dataValidation type="list" allowBlank="1" showInputMessage="1" showErrorMessage="1" sqref="L4:L6 F96 F56 L82:L85 F75 F100">
      <formula1>"SI,NO"</formula1>
    </dataValidation>
    <dataValidation type="decimal" operator="greaterThan" allowBlank="1" showInputMessage="1" showErrorMessage="1" sqref="F63:G63">
      <formula1>0</formula1>
    </dataValidation>
    <dataValidation allowBlank="1" showInputMessage="1" showErrorMessage="1" promptTitle="Ayuda" prompt="Funcionarios que ocupan o han ocupado cargos directivos y ejecutivos en el sector público y toman las decisiones respecto a la administración de recursos." sqref="N96"/>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type="date" allowBlank="1" showInputMessage="1" showErrorMessage="1" promptTitle="Ej:" prompt="01/01/1935" sqref="F12:G12">
      <formula1>7306</formula1>
      <formula2>46022</formula2>
    </dataValidation>
    <dataValidation type="whole" operator="greaterThan" allowBlank="1" showInputMessage="1" showErrorMessage="1" promptTitle="Ej:" prompt="Teléfono fijo: 2830000_x000a_Celular: 70510100" sqref="F31:L31">
      <formula1>1000000</formula1>
    </dataValidation>
    <dataValidation allowBlank="1" showInputMessage="1" showErrorMessage="1" promptTitle="Ayuda" prompt="Alta Gerencia:_x000a_Todos los puestos que vienen despues del Gerente General" sqref="N56"/>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Listas!$E$2:$E$4</xm:f>
          </x14:formula1>
          <xm:sqref>F16</xm:sqref>
        </x14:dataValidation>
        <x14:dataValidation type="list" allowBlank="1" showInputMessage="1" showErrorMessage="1">
          <x14:formula1>
            <xm:f>Listas!$A$2:$A$7</xm:f>
          </x14:formula1>
          <xm:sqref>F109:L109</xm:sqref>
        </x14:dataValidation>
        <x14:dataValidation type="list" allowBlank="1" showInputMessage="1" showErrorMessage="1">
          <x14:formula1>
            <xm:f>Listas!$F$2:$F$10</xm:f>
          </x14:formula1>
          <xm:sqref>F18:G18</xm:sqref>
        </x14:dataValidation>
        <x14:dataValidation type="list" operator="greaterThan" allowBlank="1" showInputMessage="1" showErrorMessage="1">
          <x14:formula1>
            <xm:f>Listas!$G$2:$G$5</xm:f>
          </x14:formula1>
          <xm:sqref>F62:I62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RowColHeaders="0" topLeftCell="A92" zoomScaleNormal="100" workbookViewId="0">
      <selection activeCell="A92" sqref="A92:A116"/>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165</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125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1 (Socio 3)</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1 (Socio 3)</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1 (Socio 3)</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1 (Socio 3)</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680" t="str">
        <f>IF(O116=0,'P1'!P1,'P1'!Q1)</f>
        <v>Faltan datos, por favor revise los asteriscos rojos</v>
      </c>
      <c r="C115" s="680"/>
      <c r="D115" s="680"/>
      <c r="E115" s="680"/>
      <c r="F115" s="680"/>
      <c r="G115" s="680"/>
      <c r="H115" s="680"/>
      <c r="I115" s="680"/>
      <c r="J115" s="680"/>
      <c r="K115" s="680"/>
      <c r="L115" s="680"/>
      <c r="M115" s="680"/>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24:M24"/>
    <mergeCell ref="B44:M44"/>
    <mergeCell ref="B65:M65"/>
    <mergeCell ref="B88:M88"/>
    <mergeCell ref="B115:M115"/>
    <mergeCell ref="M72:M73"/>
    <mergeCell ref="F72:L72"/>
    <mergeCell ref="F73:L73"/>
    <mergeCell ref="D77:D78"/>
    <mergeCell ref="F77:L77"/>
    <mergeCell ref="D80:L80"/>
    <mergeCell ref="D81:K82"/>
    <mergeCell ref="D83:K83"/>
    <mergeCell ref="D84:K84"/>
    <mergeCell ref="D85:K85"/>
    <mergeCell ref="F41:L41"/>
    <mergeCell ref="K16:L16"/>
    <mergeCell ref="A92:A116"/>
    <mergeCell ref="D95:D97"/>
    <mergeCell ref="D99:D101"/>
    <mergeCell ref="F103:L103"/>
    <mergeCell ref="F105:L105"/>
    <mergeCell ref="F107:L107"/>
    <mergeCell ref="F109:L109"/>
    <mergeCell ref="F111:L111"/>
    <mergeCell ref="F113:L113"/>
    <mergeCell ref="D86:L86"/>
    <mergeCell ref="F60:H60"/>
    <mergeCell ref="D62:D63"/>
    <mergeCell ref="F62:I62"/>
    <mergeCell ref="A69:A89"/>
    <mergeCell ref="D72:D73"/>
    <mergeCell ref="A48:A66"/>
    <mergeCell ref="D51:D54"/>
    <mergeCell ref="F51:L51"/>
    <mergeCell ref="F52:L52"/>
    <mergeCell ref="F53:L53"/>
    <mergeCell ref="F54:L54"/>
    <mergeCell ref="F58:L58"/>
    <mergeCell ref="F18:L18"/>
    <mergeCell ref="F20:L20"/>
    <mergeCell ref="F22:L22"/>
    <mergeCell ref="A28:A45"/>
    <mergeCell ref="D29:L29"/>
    <mergeCell ref="F31:L31"/>
    <mergeCell ref="F33:L33"/>
    <mergeCell ref="F34:L34"/>
    <mergeCell ref="F35:L35"/>
    <mergeCell ref="F37:L37"/>
    <mergeCell ref="A1:A25"/>
    <mergeCell ref="F4:I4"/>
    <mergeCell ref="F12:L12"/>
    <mergeCell ref="F14:L14"/>
    <mergeCell ref="F39:L39"/>
    <mergeCell ref="D41:D42"/>
    <mergeCell ref="N4:N6"/>
    <mergeCell ref="F5:I5"/>
    <mergeCell ref="F6:I6"/>
    <mergeCell ref="H8:L8"/>
    <mergeCell ref="F10:L10"/>
    <mergeCell ref="M4:M6"/>
  </mergeCells>
  <conditionalFormatting sqref="F58:L58">
    <cfRule type="expression" dxfId="148" priority="8">
      <formula>$P$56</formula>
    </cfRule>
  </conditionalFormatting>
  <conditionalFormatting sqref="F103:L103 F105:L105 F107:L107">
    <cfRule type="expression" dxfId="147" priority="7">
      <formula>$P$100</formula>
    </cfRule>
  </conditionalFormatting>
  <conditionalFormatting sqref="F41:L41">
    <cfRule type="expression" dxfId="146" priority="10">
      <formula>$S$4</formula>
    </cfRule>
  </conditionalFormatting>
  <conditionalFormatting sqref="F8">
    <cfRule type="expression" dxfId="145" priority="6">
      <formula>$P$8</formula>
    </cfRule>
  </conditionalFormatting>
  <conditionalFormatting sqref="F77:L77">
    <cfRule type="expression" dxfId="144" priority="11">
      <formula>$P$75</formula>
    </cfRule>
  </conditionalFormatting>
  <conditionalFormatting sqref="F111:L111 F113:L113">
    <cfRule type="expression" dxfId="143" priority="12">
      <formula>$P$109</formula>
    </cfRule>
  </conditionalFormatting>
  <conditionalFormatting sqref="K16">
    <cfRule type="expression" dxfId="142" priority="48">
      <formula>$P$16</formula>
    </cfRule>
  </conditionalFormatting>
  <conditionalFormatting sqref="B24:M24">
    <cfRule type="expression" dxfId="141" priority="5">
      <formula>NOT($O$25)</formula>
    </cfRule>
  </conditionalFormatting>
  <conditionalFormatting sqref="B44:M44">
    <cfRule type="expression" dxfId="140" priority="4">
      <formula>NOT($O$45)</formula>
    </cfRule>
  </conditionalFormatting>
  <conditionalFormatting sqref="B65:M65">
    <cfRule type="expression" dxfId="139" priority="3">
      <formula>NOT($O$66)</formula>
    </cfRule>
  </conditionalFormatting>
  <conditionalFormatting sqref="B88:M88">
    <cfRule type="expression" dxfId="138" priority="2">
      <formula>NOT($O$89)</formula>
    </cfRule>
  </conditionalFormatting>
  <conditionalFormatting sqref="B115:M115">
    <cfRule type="expression" dxfId="137" priority="1">
      <formula>NOT($O$116)</formula>
    </cfRule>
  </conditionalFormatting>
  <dataValidations count="10">
    <dataValidation allowBlank="1" showInputMessage="1" showErrorMessage="1" promptTitle="Ayuda" prompt="Alta Gerencia:_x000a_Todos los puestos que vienen despues del Gerente General" sqref="N56"/>
    <dataValidation type="whole" operator="greaterThan" allowBlank="1" showInputMessage="1" showErrorMessage="1" promptTitle="Ej:" prompt="Teléfono fijo: 2830000_x000a_Celular: 70510100" sqref="F31:L31">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6"/>
    <dataValidation type="decimal" operator="greaterThan" allowBlank="1" showInputMessage="1" showErrorMessage="1" sqref="F63:G63">
      <formula1>0</formula1>
    </dataValidation>
    <dataValidation type="list" allowBlank="1" showInputMessage="1" showErrorMessage="1" sqref="L4:L6 F96 F56 L82:L85 F75 F100">
      <formula1>"SI,NO"</formula1>
    </dataValidation>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F62:I62</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F109:L109</xm:sqref>
        </x14:dataValidation>
        <x14:dataValidation type="list" allowBlank="1" showInputMessage="1" showErrorMessage="1">
          <x14:formula1>
            <xm:f>Listas!$E$2:$E$4</xm:f>
          </x14:formula1>
          <xm:sqref>F16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1"/>
  <sheetViews>
    <sheetView showGridLines="0" showRowColHeaders="0" zoomScaleNormal="100" workbookViewId="0">
      <selection activeCell="J18" sqref="J18:N19"/>
    </sheetView>
  </sheetViews>
  <sheetFormatPr baseColWidth="10" defaultColWidth="0" defaultRowHeight="15" x14ac:dyDescent="0.25"/>
  <cols>
    <col min="1" max="1" width="11.5703125" style="2" customWidth="1"/>
    <col min="2" max="2" width="5.28515625" style="2" customWidth="1"/>
    <col min="3" max="3" width="3.5703125" style="2" customWidth="1"/>
    <col min="4" max="4" width="20" style="2" customWidth="1"/>
    <col min="5" max="5" width="5.7109375" style="2" customWidth="1"/>
    <col min="6" max="6" width="13.7109375" style="2" customWidth="1"/>
    <col min="7" max="7" width="12.5703125" style="2" customWidth="1"/>
    <col min="8" max="8" width="1.28515625" style="2" customWidth="1"/>
    <col min="9" max="10" width="13.7109375" style="2" customWidth="1"/>
    <col min="11" max="11" width="3.5703125" style="2" customWidth="1"/>
    <col min="12" max="12" width="5.5703125" style="2" customWidth="1"/>
    <col min="13" max="13" width="4" style="2" customWidth="1"/>
    <col min="14" max="14" width="14.140625" style="2" customWidth="1"/>
    <col min="15" max="15" width="13.85546875" style="2" customWidth="1"/>
    <col min="16" max="17" width="13.7109375" style="2" customWidth="1"/>
    <col min="18" max="18" width="4.28515625" style="2" customWidth="1"/>
    <col min="19" max="23" width="0" style="2" hidden="1" customWidth="1"/>
    <col min="24" max="16384" width="11.42578125" style="2" hidden="1"/>
  </cols>
  <sheetData>
    <row r="1" spans="1:23" ht="34.5" customHeight="1" x14ac:dyDescent="0.3">
      <c r="A1" s="456" t="s">
        <v>160</v>
      </c>
      <c r="B1" s="456"/>
      <c r="C1" s="456"/>
      <c r="D1" s="456"/>
      <c r="E1" s="456"/>
      <c r="F1" s="456"/>
      <c r="G1" s="456"/>
      <c r="H1" s="456"/>
      <c r="I1" s="456"/>
      <c r="J1" s="456"/>
      <c r="K1" s="456"/>
      <c r="L1" s="456"/>
      <c r="M1" s="456"/>
      <c r="N1" s="456"/>
      <c r="O1" s="456"/>
      <c r="P1" s="456"/>
      <c r="Q1" s="456"/>
      <c r="R1" s="1"/>
      <c r="S1" s="1"/>
      <c r="T1" s="1"/>
      <c r="U1" s="1"/>
      <c r="V1" s="1"/>
      <c r="W1" s="1"/>
    </row>
    <row r="2" spans="1:23" ht="15.75" x14ac:dyDescent="0.25">
      <c r="A2" s="457" t="s">
        <v>159</v>
      </c>
      <c r="B2" s="457"/>
      <c r="C2" s="457"/>
      <c r="D2" s="457"/>
      <c r="E2" s="457"/>
      <c r="F2" s="457"/>
      <c r="G2" s="457"/>
      <c r="H2" s="457"/>
      <c r="I2" s="457"/>
      <c r="J2" s="457"/>
      <c r="K2" s="457"/>
      <c r="L2" s="457"/>
      <c r="M2" s="457"/>
      <c r="N2" s="457"/>
      <c r="O2" s="457"/>
      <c r="P2" s="457"/>
      <c r="Q2" s="457"/>
      <c r="R2" s="1"/>
      <c r="S2" s="1"/>
      <c r="T2" s="1"/>
      <c r="U2" s="1"/>
      <c r="V2" s="1"/>
      <c r="W2" s="1"/>
    </row>
    <row r="3" spans="1:23" ht="6" customHeight="1" x14ac:dyDescent="0.25">
      <c r="A3" s="123"/>
      <c r="B3" s="123"/>
      <c r="C3" s="123"/>
      <c r="D3" s="123"/>
      <c r="E3" s="123"/>
      <c r="F3" s="123"/>
      <c r="G3" s="123"/>
      <c r="H3" s="123"/>
      <c r="I3" s="123"/>
      <c r="J3" s="123"/>
      <c r="K3" s="123"/>
      <c r="L3" s="123"/>
      <c r="M3" s="123"/>
      <c r="N3" s="123"/>
      <c r="O3" s="123"/>
      <c r="P3" s="123"/>
      <c r="Q3" s="123"/>
      <c r="R3" s="1"/>
      <c r="S3" s="1"/>
      <c r="T3" s="1"/>
      <c r="U3" s="1"/>
      <c r="V3" s="1"/>
      <c r="W3" s="1"/>
    </row>
    <row r="4" spans="1:23" s="4" customFormat="1" ht="12.75" x14ac:dyDescent="0.2">
      <c r="A4" s="3" t="s">
        <v>1</v>
      </c>
      <c r="B4" s="462">
        <f>'J1'!F6</f>
        <v>0</v>
      </c>
      <c r="C4" s="463"/>
      <c r="D4" s="463"/>
      <c r="E4" s="463"/>
      <c r="F4" s="463"/>
      <c r="G4" s="463"/>
      <c r="H4" s="463"/>
      <c r="I4" s="463"/>
      <c r="J4" s="463"/>
      <c r="K4" s="463"/>
      <c r="L4" s="463"/>
      <c r="M4" s="463"/>
      <c r="N4" s="463"/>
      <c r="O4" s="463"/>
      <c r="P4" s="463"/>
      <c r="Q4" s="463"/>
    </row>
    <row r="5" spans="1:23" ht="5.25" customHeight="1" x14ac:dyDescent="0.25"/>
    <row r="6" spans="1:23" ht="15.75" x14ac:dyDescent="0.25">
      <c r="A6" s="457" t="s">
        <v>10</v>
      </c>
      <c r="B6" s="457"/>
      <c r="C6" s="457"/>
      <c r="D6" s="457"/>
      <c r="E6" s="457"/>
      <c r="F6" s="457"/>
      <c r="G6" s="457"/>
      <c r="H6" s="457"/>
      <c r="I6" s="457"/>
      <c r="J6" s="457"/>
      <c r="K6" s="457"/>
      <c r="L6" s="457"/>
      <c r="M6" s="457"/>
      <c r="N6" s="457"/>
      <c r="O6" s="457"/>
      <c r="P6" s="457"/>
      <c r="Q6" s="457"/>
    </row>
    <row r="7" spans="1:23" ht="11.25" customHeight="1" x14ac:dyDescent="0.25">
      <c r="F7" s="468" t="s">
        <v>29</v>
      </c>
      <c r="G7" s="468"/>
      <c r="H7" s="468"/>
      <c r="I7" s="468"/>
      <c r="J7" s="468" t="s">
        <v>30</v>
      </c>
      <c r="K7" s="468"/>
      <c r="L7" s="468"/>
      <c r="M7" s="468"/>
      <c r="N7" s="468"/>
      <c r="O7" s="468" t="s">
        <v>31</v>
      </c>
      <c r="P7" s="468"/>
      <c r="Q7" s="468"/>
    </row>
    <row r="8" spans="1:23" s="5" customFormat="1" ht="12" x14ac:dyDescent="0.2">
      <c r="A8" s="443" t="s">
        <v>11</v>
      </c>
      <c r="B8" s="444"/>
      <c r="C8" s="444"/>
      <c r="D8" s="444"/>
      <c r="E8" s="445"/>
      <c r="F8" s="474" t="str">
        <f>IF(J1_P1!$Q$116=5,J1_P1!$F$10,"")</f>
        <v/>
      </c>
      <c r="G8" s="475"/>
      <c r="H8" s="475"/>
      <c r="I8" s="476"/>
      <c r="J8" s="474" t="str">
        <f>IF(J1_P2!$Q$116=5,J1_P2!$F$10,"")</f>
        <v/>
      </c>
      <c r="K8" s="475"/>
      <c r="L8" s="475"/>
      <c r="M8" s="475"/>
      <c r="N8" s="476"/>
      <c r="O8" s="474" t="str">
        <f>IF(J1_P3!$Q$116=5,J1_P3!$F$10,"")</f>
        <v/>
      </c>
      <c r="P8" s="475"/>
      <c r="Q8" s="476"/>
    </row>
    <row r="9" spans="1:23" s="5" customFormat="1" ht="12" x14ac:dyDescent="0.2">
      <c r="A9" s="446"/>
      <c r="B9" s="447"/>
      <c r="C9" s="447"/>
      <c r="D9" s="447"/>
      <c r="E9" s="448"/>
      <c r="F9" s="477"/>
      <c r="G9" s="478"/>
      <c r="H9" s="478"/>
      <c r="I9" s="479"/>
      <c r="J9" s="477"/>
      <c r="K9" s="478"/>
      <c r="L9" s="478"/>
      <c r="M9" s="478"/>
      <c r="N9" s="479"/>
      <c r="O9" s="477"/>
      <c r="P9" s="478"/>
      <c r="Q9" s="479"/>
    </row>
    <row r="10" spans="1:23" s="5" customFormat="1" ht="12.75" x14ac:dyDescent="0.2">
      <c r="A10" s="449" t="s">
        <v>12</v>
      </c>
      <c r="B10" s="450"/>
      <c r="C10" s="450"/>
      <c r="D10" s="450"/>
      <c r="E10" s="451"/>
      <c r="F10" s="506" t="str">
        <f>IF(J1_P1!Q116=5,J1_P1!$F$12,"")</f>
        <v/>
      </c>
      <c r="G10" s="470"/>
      <c r="H10" s="470"/>
      <c r="I10" s="471"/>
      <c r="J10" s="469" t="str">
        <f>IF(J1_P2!Q116=5,J1_P2!$F$12,"")</f>
        <v/>
      </c>
      <c r="K10" s="691"/>
      <c r="L10" s="691"/>
      <c r="M10" s="691"/>
      <c r="N10" s="692"/>
      <c r="O10" s="506" t="str">
        <f>IF(J1_P3!Q116=5,J1_P3!$F$12,"")</f>
        <v/>
      </c>
      <c r="P10" s="470"/>
      <c r="Q10" s="471"/>
    </row>
    <row r="11" spans="1:23" s="5" customFormat="1" ht="12.75" x14ac:dyDescent="0.2">
      <c r="A11" s="449" t="s">
        <v>13</v>
      </c>
      <c r="B11" s="450"/>
      <c r="C11" s="450"/>
      <c r="D11" s="450"/>
      <c r="E11" s="451"/>
      <c r="F11" s="493" t="str">
        <f>IF(J1_P1!Q116=5,J1_P1!$F$14,"")</f>
        <v/>
      </c>
      <c r="G11" s="494"/>
      <c r="H11" s="494"/>
      <c r="I11" s="495"/>
      <c r="J11" s="493" t="str">
        <f>IF(J1_P2!Q116=5,J1_P2!$F$14,"")</f>
        <v/>
      </c>
      <c r="K11" s="494"/>
      <c r="L11" s="494"/>
      <c r="M11" s="494"/>
      <c r="N11" s="495"/>
      <c r="O11" s="493" t="str">
        <f>IF(J1_P3!Q116=5,J1_P3!$F$14,"")</f>
        <v/>
      </c>
      <c r="P11" s="494"/>
      <c r="Q11" s="495"/>
    </row>
    <row r="12" spans="1:23" s="5" customFormat="1" ht="12.75" x14ac:dyDescent="0.2">
      <c r="A12" s="449" t="s">
        <v>14</v>
      </c>
      <c r="B12" s="450"/>
      <c r="C12" s="450"/>
      <c r="D12" s="450"/>
      <c r="E12" s="451"/>
      <c r="F12" s="688" t="str">
        <f>IF(J1_P1!Q116=5,J1_P1!$F$16&amp;"-"&amp;J1_P1!$K$16,"")</f>
        <v/>
      </c>
      <c r="G12" s="689"/>
      <c r="H12" s="689"/>
      <c r="I12" s="690"/>
      <c r="J12" s="493" t="str">
        <f>IF(J1_P2!Q116=5,J1_P2!$F$16&amp;"-"&amp;J1_P2!$K$16,"")</f>
        <v/>
      </c>
      <c r="K12" s="494"/>
      <c r="L12" s="494"/>
      <c r="M12" s="494"/>
      <c r="N12" s="495"/>
      <c r="O12" s="493" t="str">
        <f>IF(J1_P3!Q116=5,J1_P3!$F$16&amp;"-"&amp;J1_P3!$K$16,"")</f>
        <v/>
      </c>
      <c r="P12" s="494"/>
      <c r="Q12" s="495"/>
    </row>
    <row r="13" spans="1:23" s="5" customFormat="1" ht="12.75" x14ac:dyDescent="0.2">
      <c r="A13" s="449" t="s">
        <v>15</v>
      </c>
      <c r="B13" s="450"/>
      <c r="C13" s="450"/>
      <c r="D13" s="450"/>
      <c r="E13" s="451"/>
      <c r="F13" s="493" t="str">
        <f>IF(J1_P1!Q116=5,J1_P1!$F$18,"")</f>
        <v/>
      </c>
      <c r="G13" s="494"/>
      <c r="H13" s="494"/>
      <c r="I13" s="495"/>
      <c r="J13" s="493" t="str">
        <f>IF(J1_P2!Q116=5,J1_P2!$F$18,"")</f>
        <v/>
      </c>
      <c r="K13" s="494"/>
      <c r="L13" s="494"/>
      <c r="M13" s="494"/>
      <c r="N13" s="495"/>
      <c r="O13" s="493" t="str">
        <f>IF(J1_P3!Q116=5,J1_P3!$F$18,"")</f>
        <v/>
      </c>
      <c r="P13" s="494"/>
      <c r="Q13" s="495"/>
    </row>
    <row r="14" spans="1:23" s="5" customFormat="1" ht="12.75" x14ac:dyDescent="0.2">
      <c r="A14" s="449" t="s">
        <v>16</v>
      </c>
      <c r="B14" s="450"/>
      <c r="C14" s="450"/>
      <c r="D14" s="450"/>
      <c r="E14" s="451"/>
      <c r="F14" s="493"/>
      <c r="G14" s="494"/>
      <c r="H14" s="494"/>
      <c r="I14" s="495"/>
      <c r="J14" s="493"/>
      <c r="K14" s="494"/>
      <c r="L14" s="494"/>
      <c r="M14" s="494"/>
      <c r="N14" s="495"/>
      <c r="O14" s="493"/>
      <c r="P14" s="494"/>
      <c r="Q14" s="495"/>
    </row>
    <row r="15" spans="1:23" s="5" customFormat="1" ht="12.75" x14ac:dyDescent="0.2">
      <c r="A15" s="449" t="s">
        <v>17</v>
      </c>
      <c r="B15" s="450"/>
      <c r="C15" s="450"/>
      <c r="D15" s="450"/>
      <c r="E15" s="451"/>
      <c r="F15" s="493" t="str">
        <f>IF(J1_P1!Q116=5,J1_P1!$F$20,"")</f>
        <v/>
      </c>
      <c r="G15" s="494"/>
      <c r="H15" s="494"/>
      <c r="I15" s="495"/>
      <c r="J15" s="493" t="str">
        <f>IF(J1_P2!Q116=5,J1_P2!$F$20,"")</f>
        <v/>
      </c>
      <c r="K15" s="494"/>
      <c r="L15" s="494"/>
      <c r="M15" s="494"/>
      <c r="N15" s="495"/>
      <c r="O15" s="493" t="str">
        <f>IF(J1_P3!Q116=5,J1_P3!$F$20,"")</f>
        <v/>
      </c>
      <c r="P15" s="494"/>
      <c r="Q15" s="495"/>
    </row>
    <row r="16" spans="1:23" s="5" customFormat="1" ht="12.75" x14ac:dyDescent="0.2">
      <c r="A16" s="449" t="s">
        <v>18</v>
      </c>
      <c r="B16" s="450"/>
      <c r="C16" s="450"/>
      <c r="D16" s="450"/>
      <c r="E16" s="451"/>
      <c r="F16" s="493" t="str">
        <f>IF(J1_P1!Q116=5,J1_P1!$P$22,"")</f>
        <v/>
      </c>
      <c r="G16" s="494"/>
      <c r="H16" s="494"/>
      <c r="I16" s="495"/>
      <c r="J16" s="493" t="str">
        <f>IF(J1_P2!Q116=5,J1_P2!$P$22,"")</f>
        <v/>
      </c>
      <c r="K16" s="494"/>
      <c r="L16" s="494"/>
      <c r="M16" s="494"/>
      <c r="N16" s="495"/>
      <c r="O16" s="493" t="str">
        <f>IF(J1_P3!Q116=5,J1_P3!$P$22,"")</f>
        <v/>
      </c>
      <c r="P16" s="494"/>
      <c r="Q16" s="495"/>
    </row>
    <row r="17" spans="1:17" s="5" customFormat="1" ht="12.75" x14ac:dyDescent="0.2">
      <c r="A17" s="449" t="s">
        <v>19</v>
      </c>
      <c r="B17" s="450"/>
      <c r="C17" s="450"/>
      <c r="D17" s="450"/>
      <c r="E17" s="451"/>
      <c r="F17" s="493" t="str">
        <f>IF(J1_P1!Q116=5,J1_P1!$F$31,"")</f>
        <v/>
      </c>
      <c r="G17" s="494"/>
      <c r="H17" s="494"/>
      <c r="I17" s="495"/>
      <c r="J17" s="493" t="str">
        <f>IF(J1_P2!Q116=5,J1_P2!$F$31,"")</f>
        <v/>
      </c>
      <c r="K17" s="494"/>
      <c r="L17" s="494"/>
      <c r="M17" s="494"/>
      <c r="N17" s="495"/>
      <c r="O17" s="493" t="str">
        <f>IF(J1_P3!Q116=5,J1_P3!$F$31,"")</f>
        <v/>
      </c>
      <c r="P17" s="494"/>
      <c r="Q17" s="495"/>
    </row>
    <row r="18" spans="1:17" s="5" customFormat="1" ht="12" x14ac:dyDescent="0.2">
      <c r="A18" s="443" t="s">
        <v>20</v>
      </c>
      <c r="B18" s="444"/>
      <c r="C18" s="444"/>
      <c r="D18" s="444"/>
      <c r="E18" s="445"/>
      <c r="F18" s="474" t="str">
        <f>IF(J1_P1!Q116=5,J1_P1!$Q$33,"")</f>
        <v/>
      </c>
      <c r="G18" s="475"/>
      <c r="H18" s="475"/>
      <c r="I18" s="476"/>
      <c r="J18" s="474" t="str">
        <f>IF(J1_P2!Q116=5,J1_P2!$Q$33,"")</f>
        <v/>
      </c>
      <c r="K18" s="475"/>
      <c r="L18" s="475"/>
      <c r="M18" s="475"/>
      <c r="N18" s="476"/>
      <c r="O18" s="474" t="str">
        <f>IF(J1_P3!Q116=5,J1_P3!$Q$33,"")</f>
        <v/>
      </c>
      <c r="P18" s="475"/>
      <c r="Q18" s="476"/>
    </row>
    <row r="19" spans="1:17" s="5" customFormat="1" ht="12" x14ac:dyDescent="0.2">
      <c r="A19" s="446"/>
      <c r="B19" s="447"/>
      <c r="C19" s="447"/>
      <c r="D19" s="447"/>
      <c r="E19" s="448"/>
      <c r="F19" s="477"/>
      <c r="G19" s="478"/>
      <c r="H19" s="478"/>
      <c r="I19" s="479"/>
      <c r="J19" s="477"/>
      <c r="K19" s="478"/>
      <c r="L19" s="478"/>
      <c r="M19" s="478"/>
      <c r="N19" s="479"/>
      <c r="O19" s="477"/>
      <c r="P19" s="478"/>
      <c r="Q19" s="479"/>
    </row>
    <row r="20" spans="1:17" s="5" customFormat="1" ht="12.75" x14ac:dyDescent="0.2">
      <c r="A20" s="449" t="s">
        <v>21</v>
      </c>
      <c r="B20" s="450"/>
      <c r="C20" s="450"/>
      <c r="D20" s="450"/>
      <c r="E20" s="451"/>
      <c r="F20" s="493" t="str">
        <f>IF(J1_P1!Q116=5,J1_P1!$F$37,"")</f>
        <v/>
      </c>
      <c r="G20" s="494"/>
      <c r="H20" s="494"/>
      <c r="I20" s="495"/>
      <c r="J20" s="493" t="str">
        <f>IF(J1_P2!Q116=5,J1_P2!$F$37,"")</f>
        <v/>
      </c>
      <c r="K20" s="494"/>
      <c r="L20" s="494"/>
      <c r="M20" s="494"/>
      <c r="N20" s="495"/>
      <c r="O20" s="493" t="str">
        <f>IF(J1_P3!Q116=5,J1_P3!$F$37,"")</f>
        <v/>
      </c>
      <c r="P20" s="494"/>
      <c r="Q20" s="495"/>
    </row>
    <row r="21" spans="1:17" s="5" customFormat="1" ht="13.5" x14ac:dyDescent="0.2">
      <c r="A21" s="449" t="s">
        <v>22</v>
      </c>
      <c r="B21" s="450"/>
      <c r="C21" s="450"/>
      <c r="D21" s="450"/>
      <c r="E21" s="451"/>
      <c r="F21" s="46" t="str">
        <f>IF(J1_P1!Q116=5,J1_P1!$P$4,"")</f>
        <v/>
      </c>
      <c r="G21" s="530" t="str">
        <f>IF(J1_P1!Q116=5,J1_P1!$Q$4,"")</f>
        <v/>
      </c>
      <c r="H21" s="530"/>
      <c r="I21" s="48" t="str">
        <f>IF(J1_P1!Q116=5,J1_P1!$R$4,"")</f>
        <v/>
      </c>
      <c r="J21" s="46" t="str">
        <f>IF(J1_P2!Q116=5,J1_P2!$P$4,"")</f>
        <v/>
      </c>
      <c r="K21" s="530" t="str">
        <f>IF(J1_P2!Q116=5,J1_P2!$Q$4,"")</f>
        <v/>
      </c>
      <c r="L21" s="530"/>
      <c r="M21" s="530"/>
      <c r="N21" s="48" t="str">
        <f>IF(J1_P2!Q116=5,J1_P2!$R$4,"")</f>
        <v/>
      </c>
      <c r="O21" s="46" t="str">
        <f>IF(J1_P3!Q116=5,J1_P3!$P$4,"")</f>
        <v/>
      </c>
      <c r="P21" s="111" t="str">
        <f>IF(J1_P3!Q116=5,J1_P3!$Q$4,"")</f>
        <v/>
      </c>
      <c r="Q21" s="48" t="str">
        <f>IF(J1_P3!Q116=5,J1_P3!$R$4,"")</f>
        <v/>
      </c>
    </row>
    <row r="22" spans="1:17" s="5" customFormat="1" ht="12.75" x14ac:dyDescent="0.2">
      <c r="A22" s="449" t="s">
        <v>23</v>
      </c>
      <c r="B22" s="450"/>
      <c r="C22" s="450"/>
      <c r="D22" s="450"/>
      <c r="E22" s="451"/>
      <c r="F22" s="685" t="str">
        <f>IF(J1_P1!Q116=5,J1_P1!$F$39,"")</f>
        <v/>
      </c>
      <c r="G22" s="686"/>
      <c r="H22" s="686"/>
      <c r="I22" s="687"/>
      <c r="J22" s="493" t="str">
        <f>IF(J1_P2!Q116=5,J1_P2!$F$39,"")</f>
        <v/>
      </c>
      <c r="K22" s="494"/>
      <c r="L22" s="494"/>
      <c r="M22" s="494"/>
      <c r="N22" s="495"/>
      <c r="O22" s="493" t="str">
        <f>IF(J1_P3!Q116=5,J1_P3!$F$39,"")</f>
        <v/>
      </c>
      <c r="P22" s="494"/>
      <c r="Q22" s="495"/>
    </row>
    <row r="23" spans="1:17" s="5" customFormat="1" ht="26.25" customHeight="1" x14ac:dyDescent="0.2">
      <c r="A23" s="480" t="s">
        <v>35</v>
      </c>
      <c r="B23" s="481"/>
      <c r="C23" s="481"/>
      <c r="D23" s="481"/>
      <c r="E23" s="482"/>
      <c r="F23" s="503" t="str">
        <f>IF(J1_P1!Q116=5,J1_P1!$P$41,"")</f>
        <v/>
      </c>
      <c r="G23" s="504"/>
      <c r="H23" s="504"/>
      <c r="I23" s="505"/>
      <c r="J23" s="503" t="str">
        <f>IF(J1_P2!Q116=5,J1_P2!$P$41,"")</f>
        <v/>
      </c>
      <c r="K23" s="504"/>
      <c r="L23" s="504"/>
      <c r="M23" s="504"/>
      <c r="N23" s="505"/>
      <c r="O23" s="503" t="str">
        <f>IF(J1_P3!Q116=5,J1_P3!$P$41,"")</f>
        <v/>
      </c>
      <c r="P23" s="504"/>
      <c r="Q23" s="505"/>
    </row>
    <row r="24" spans="1:17" s="5" customFormat="1" ht="12.75" x14ac:dyDescent="0.2">
      <c r="A24" s="449" t="s">
        <v>34</v>
      </c>
      <c r="B24" s="450"/>
      <c r="C24" s="450"/>
      <c r="D24" s="450"/>
      <c r="E24" s="451"/>
      <c r="F24" s="684" t="str">
        <f>IF(J1_P1!Q116=5,J1_P1!$F$8,"")</f>
        <v/>
      </c>
      <c r="G24" s="494"/>
      <c r="H24" s="494"/>
      <c r="I24" s="495"/>
      <c r="J24" s="531" t="str">
        <f>IF(J1_P2!Q116=5,J1_P2!$F$8,"")</f>
        <v/>
      </c>
      <c r="K24" s="532"/>
      <c r="L24" s="532"/>
      <c r="M24" s="532"/>
      <c r="N24" s="533"/>
      <c r="O24" s="531" t="str">
        <f>IF(J1_P3!Q116=5,J1_P3!$F$8,"")</f>
        <v/>
      </c>
      <c r="P24" s="532"/>
      <c r="Q24" s="533"/>
    </row>
    <row r="25" spans="1:17" s="5" customFormat="1" ht="12" customHeight="1" x14ac:dyDescent="0.2">
      <c r="A25" s="483" t="s">
        <v>37</v>
      </c>
      <c r="B25" s="484"/>
      <c r="C25" s="484"/>
      <c r="D25" s="484"/>
      <c r="E25" s="485"/>
      <c r="F25" s="575" t="str">
        <f>IF(J1_P1!Q116=5,J1_P1!$F$51,"")</f>
        <v/>
      </c>
      <c r="G25" s="576"/>
      <c r="H25" s="576"/>
      <c r="I25" s="576"/>
      <c r="J25" s="524" t="str">
        <f>IF(J1_P2!Q116=5,J1_P2!$F$51,"")</f>
        <v/>
      </c>
      <c r="K25" s="525"/>
      <c r="L25" s="525"/>
      <c r="M25" s="525"/>
      <c r="N25" s="526"/>
      <c r="O25" s="524" t="str">
        <f>IF(J1_P3!Q116=5,J1_P3!$F$51,"")</f>
        <v/>
      </c>
      <c r="P25" s="525"/>
      <c r="Q25" s="526"/>
    </row>
    <row r="26" spans="1:17" s="5" customFormat="1" ht="12" x14ac:dyDescent="0.2">
      <c r="A26" s="486"/>
      <c r="B26" s="487"/>
      <c r="C26" s="487"/>
      <c r="D26" s="487"/>
      <c r="E26" s="488"/>
      <c r="F26" s="527" t="str">
        <f>IF(J1_P1!$Q$116=5,J1_P1!$P52,"")</f>
        <v/>
      </c>
      <c r="G26" s="528"/>
      <c r="H26" s="528"/>
      <c r="I26" s="528"/>
      <c r="J26" s="527" t="str">
        <f>IF(J1_P2!$Q$116=5,J1_P2!$P52,"")</f>
        <v/>
      </c>
      <c r="K26" s="528"/>
      <c r="L26" s="528"/>
      <c r="M26" s="528"/>
      <c r="N26" s="529"/>
      <c r="O26" s="552" t="str">
        <f>IF(J1_P3!$Q$116=5,J1_P3!$P52,"")</f>
        <v/>
      </c>
      <c r="P26" s="553"/>
      <c r="Q26" s="554"/>
    </row>
    <row r="27" spans="1:17" s="5" customFormat="1" ht="12" x14ac:dyDescent="0.2">
      <c r="A27" s="486"/>
      <c r="B27" s="487"/>
      <c r="C27" s="487"/>
      <c r="D27" s="487"/>
      <c r="E27" s="488"/>
      <c r="F27" s="527" t="str">
        <f>IF(J1_P1!$Q$116=5,J1_P1!$P53,"")</f>
        <v/>
      </c>
      <c r="G27" s="528"/>
      <c r="H27" s="528"/>
      <c r="I27" s="528"/>
      <c r="J27" s="527" t="str">
        <f>IF(J1_P2!$Q$116=5,J1_P2!$P53,"")</f>
        <v/>
      </c>
      <c r="K27" s="528"/>
      <c r="L27" s="528"/>
      <c r="M27" s="528"/>
      <c r="N27" s="529"/>
      <c r="O27" s="552" t="str">
        <f>IF(J1_P3!$Q$116=5,J1_P3!$P53,"")</f>
        <v/>
      </c>
      <c r="P27" s="553"/>
      <c r="Q27" s="554"/>
    </row>
    <row r="28" spans="1:17" s="5" customFormat="1" ht="12" x14ac:dyDescent="0.2">
      <c r="A28" s="489"/>
      <c r="B28" s="490"/>
      <c r="C28" s="490"/>
      <c r="D28" s="490"/>
      <c r="E28" s="491"/>
      <c r="F28" s="549" t="str">
        <f>IF(J1_P1!$Q$116=5,J1_P1!$P54,"")</f>
        <v/>
      </c>
      <c r="G28" s="550"/>
      <c r="H28" s="550"/>
      <c r="I28" s="550"/>
      <c r="J28" s="549" t="str">
        <f>IF(J1_P2!$Q$116=5,J1_P2!$P54,"")</f>
        <v/>
      </c>
      <c r="K28" s="550"/>
      <c r="L28" s="550"/>
      <c r="M28" s="550"/>
      <c r="N28" s="551"/>
      <c r="O28" s="555" t="str">
        <f>IF(J1_P3!$Q$116=5,J1_P3!$P54,"")</f>
        <v/>
      </c>
      <c r="P28" s="556"/>
      <c r="Q28" s="557"/>
    </row>
    <row r="29" spans="1:17" s="5" customFormat="1" ht="12.75" x14ac:dyDescent="0.2">
      <c r="A29" s="449" t="s">
        <v>36</v>
      </c>
      <c r="B29" s="450"/>
      <c r="C29" s="450"/>
      <c r="D29" s="450"/>
      <c r="E29" s="451"/>
      <c r="F29" s="434" t="str">
        <f>IF(J1_P1!$Q$116=5,J1_P1!$F$56,"")</f>
        <v/>
      </c>
      <c r="G29" s="435" t="s">
        <v>8</v>
      </c>
      <c r="H29" s="435"/>
      <c r="I29" s="436"/>
      <c r="J29" s="434" t="str">
        <f>IF(J1_P2!$Q$116=5,J1_P2!$F$56,"")</f>
        <v/>
      </c>
      <c r="K29" s="435"/>
      <c r="L29" s="435"/>
      <c r="M29" s="435"/>
      <c r="N29" s="436"/>
      <c r="O29" s="434" t="str">
        <f>IF(J1_P3!$Q$116=5,J1_P3!$F$56,"")</f>
        <v/>
      </c>
      <c r="P29" s="435"/>
      <c r="Q29" s="436"/>
    </row>
    <row r="30" spans="1:17" s="5" customFormat="1" ht="12.75" x14ac:dyDescent="0.2">
      <c r="A30" s="449" t="s">
        <v>24</v>
      </c>
      <c r="B30" s="450"/>
      <c r="C30" s="450"/>
      <c r="D30" s="450"/>
      <c r="E30" s="451"/>
      <c r="F30" s="563" t="str">
        <f>IF(J1_P1!$Q$116=5,J1_P1!$P$58,"")</f>
        <v/>
      </c>
      <c r="G30" s="564"/>
      <c r="H30" s="564"/>
      <c r="I30" s="565"/>
      <c r="J30" s="546" t="str">
        <f>IF(J1_P2!$Q$116=5,J1_P2!$P$58,"")</f>
        <v/>
      </c>
      <c r="K30" s="547"/>
      <c r="L30" s="547"/>
      <c r="M30" s="547"/>
      <c r="N30" s="548"/>
      <c r="O30" s="546" t="str">
        <f>IF(J1_P3!$Q$116=5,J1_P3!$P$58,"")</f>
        <v/>
      </c>
      <c r="P30" s="547"/>
      <c r="Q30" s="548"/>
    </row>
    <row r="31" spans="1:17" s="5" customFormat="1" ht="12.75" x14ac:dyDescent="0.2">
      <c r="A31" s="449" t="s">
        <v>25</v>
      </c>
      <c r="B31" s="450"/>
      <c r="C31" s="450"/>
      <c r="D31" s="450"/>
      <c r="E31" s="451"/>
      <c r="F31" s="493" t="str">
        <f>IF(J1_P1!$Q$116=5,J1_P1!$F$60,"")</f>
        <v/>
      </c>
      <c r="G31" s="494"/>
      <c r="H31" s="494"/>
      <c r="I31" s="495"/>
      <c r="J31" s="493" t="str">
        <f>IF(J1_P2!$Q$116=5,J1_P2!$F$60,"")</f>
        <v/>
      </c>
      <c r="K31" s="494"/>
      <c r="L31" s="494"/>
      <c r="M31" s="494"/>
      <c r="N31" s="495"/>
      <c r="O31" s="493" t="str">
        <f>IF(J1_P3!$Q$116=5,J1_P3!$F$60,"")</f>
        <v/>
      </c>
      <c r="P31" s="494"/>
      <c r="Q31" s="495"/>
    </row>
    <row r="32" spans="1:17" s="5" customFormat="1" ht="12.75" x14ac:dyDescent="0.2">
      <c r="A32" s="449" t="s">
        <v>26</v>
      </c>
      <c r="B32" s="450"/>
      <c r="C32" s="450"/>
      <c r="D32" s="450"/>
      <c r="E32" s="451"/>
      <c r="F32" s="681" t="str">
        <f>IF(J1_P1!$Q$116=5,J1_P1!$F$62,"")</f>
        <v/>
      </c>
      <c r="G32" s="682"/>
      <c r="H32" s="682"/>
      <c r="I32" s="683"/>
      <c r="J32" s="537" t="str">
        <f>IF(J1_P2!$Q$116=5,J1_P2!$F$62,"")</f>
        <v/>
      </c>
      <c r="K32" s="538"/>
      <c r="L32" s="538"/>
      <c r="M32" s="538"/>
      <c r="N32" s="539"/>
      <c r="O32" s="540" t="str">
        <f>IF(J1_P3!$Q$116=5,J1_P3!$F$62,"")</f>
        <v/>
      </c>
      <c r="P32" s="541"/>
      <c r="Q32" s="542"/>
    </row>
    <row r="33" spans="1:17" s="5" customFormat="1" ht="12.75" x14ac:dyDescent="0.2">
      <c r="A33" s="449" t="s">
        <v>27</v>
      </c>
      <c r="B33" s="450"/>
      <c r="C33" s="450"/>
      <c r="D33" s="450"/>
      <c r="E33" s="451"/>
      <c r="F33" s="493" t="str">
        <f>IF(J1_P1!$Q$116=5,J1_P1!$F$109,"")</f>
        <v/>
      </c>
      <c r="G33" s="494"/>
      <c r="H33" s="494"/>
      <c r="I33" s="495"/>
      <c r="J33" s="493" t="str">
        <f>IF(J1_P2!$Q$116=5,J1_P2!$F$109,"")</f>
        <v/>
      </c>
      <c r="K33" s="494"/>
      <c r="L33" s="494"/>
      <c r="M33" s="494"/>
      <c r="N33" s="495"/>
      <c r="O33" s="493" t="str">
        <f>IF(J1_P3!$Q$116=5,J1_P3!$F$109,"")</f>
        <v/>
      </c>
      <c r="P33" s="494"/>
      <c r="Q33" s="495"/>
    </row>
    <row r="34" spans="1:17" s="5" customFormat="1" ht="12" x14ac:dyDescent="0.2">
      <c r="A34" s="483" t="s">
        <v>38</v>
      </c>
      <c r="B34" s="484"/>
      <c r="C34" s="484"/>
      <c r="D34" s="484"/>
      <c r="E34" s="485"/>
      <c r="F34" s="524" t="str">
        <f>IF(J1_P1!$Q$116=5,J1_P1!$F$72,"")</f>
        <v/>
      </c>
      <c r="G34" s="525"/>
      <c r="H34" s="525"/>
      <c r="I34" s="526"/>
      <c r="J34" s="575" t="str">
        <f>IF(J1_P2!$Q$116=5,J1_P2!$F$72,"")</f>
        <v/>
      </c>
      <c r="K34" s="576"/>
      <c r="L34" s="576"/>
      <c r="M34" s="576"/>
      <c r="N34" s="577"/>
      <c r="O34" s="575" t="str">
        <f>IF(J1_P3!$Q$116=5,J1_P3!$F$72,"")</f>
        <v/>
      </c>
      <c r="P34" s="576"/>
      <c r="Q34" s="577"/>
    </row>
    <row r="35" spans="1:17" s="5" customFormat="1" ht="12" x14ac:dyDescent="0.2">
      <c r="A35" s="489"/>
      <c r="B35" s="490"/>
      <c r="C35" s="490"/>
      <c r="D35" s="490"/>
      <c r="E35" s="491"/>
      <c r="F35" s="549" t="str">
        <f>IF(J1_P1!$Q$116=5,J1_P1!$Q$73,"")</f>
        <v/>
      </c>
      <c r="G35" s="550"/>
      <c r="H35" s="550"/>
      <c r="I35" s="551"/>
      <c r="J35" s="559" t="str">
        <f>IF(J1_P2!$Q$116=5,J1_P2!$Q$73,"")</f>
        <v/>
      </c>
      <c r="K35" s="560"/>
      <c r="L35" s="560"/>
      <c r="M35" s="560"/>
      <c r="N35" s="561"/>
      <c r="O35" s="559" t="str">
        <f>IF(J1_P3!$Q$116=5,J1_P3!$Q$73,"")</f>
        <v/>
      </c>
      <c r="P35" s="560"/>
      <c r="Q35" s="561"/>
    </row>
    <row r="36" spans="1:17" s="5" customFormat="1" ht="12.75" x14ac:dyDescent="0.2">
      <c r="A36" s="449" t="s">
        <v>28</v>
      </c>
      <c r="B36" s="450"/>
      <c r="C36" s="450"/>
      <c r="D36" s="450"/>
      <c r="E36" s="451"/>
      <c r="F36" s="434" t="str">
        <f>IF(J1_P1!$Q$116=5,J1_P1!$F$75,"")</f>
        <v/>
      </c>
      <c r="G36" s="435" t="s">
        <v>8</v>
      </c>
      <c r="H36" s="435"/>
      <c r="I36" s="436"/>
      <c r="J36" s="434" t="str">
        <f>IF(J1_P2!$Q$116=5,J1_P2!$F$75,"")</f>
        <v/>
      </c>
      <c r="K36" s="435"/>
      <c r="L36" s="435"/>
      <c r="M36" s="435"/>
      <c r="N36" s="436"/>
      <c r="O36" s="434" t="str">
        <f>IF(J1_P3!$Q$116=5,J1_P3!$F$75,"")</f>
        <v/>
      </c>
      <c r="P36" s="435"/>
      <c r="Q36" s="436"/>
    </row>
    <row r="37" spans="1:17" s="5" customFormat="1" ht="27.75" customHeight="1" x14ac:dyDescent="0.2">
      <c r="A37" s="578" t="s">
        <v>39</v>
      </c>
      <c r="B37" s="579"/>
      <c r="C37" s="579"/>
      <c r="D37" s="579"/>
      <c r="E37" s="580"/>
      <c r="F37" s="563" t="str">
        <f>IF(J1_P1!$Q$116=5,J1_P1!$P$77,"")</f>
        <v/>
      </c>
      <c r="G37" s="564"/>
      <c r="H37" s="564"/>
      <c r="I37" s="565"/>
      <c r="J37" s="563" t="str">
        <f>IF(J1_P2!$Q$116=5,J1_P2!$P$77,"")</f>
        <v/>
      </c>
      <c r="K37" s="564"/>
      <c r="L37" s="564"/>
      <c r="M37" s="564"/>
      <c r="N37" s="565"/>
      <c r="O37" s="563" t="str">
        <f>IF(J1_P3!$Q$116=5,J1_P3!$P$77,"")</f>
        <v/>
      </c>
      <c r="P37" s="564"/>
      <c r="Q37" s="565"/>
    </row>
    <row r="38" spans="1:17" s="5" customFormat="1" ht="80.25" customHeight="1" x14ac:dyDescent="0.2">
      <c r="A38" s="581" t="s">
        <v>40</v>
      </c>
      <c r="B38" s="582"/>
      <c r="C38" s="582"/>
      <c r="D38" s="582"/>
      <c r="E38" s="583"/>
      <c r="F38" s="569" t="str">
        <f>IF(J1_P1!$Q$116=5,J1_P1!$Q$80,"")</f>
        <v/>
      </c>
      <c r="G38" s="570" t="s">
        <v>8</v>
      </c>
      <c r="H38" s="570"/>
      <c r="I38" s="571"/>
      <c r="J38" s="569" t="str">
        <f>IF(J1_P2!$Q$116=5,J1_P2!$Q$80,"")</f>
        <v/>
      </c>
      <c r="K38" s="570"/>
      <c r="L38" s="570"/>
      <c r="M38" s="570"/>
      <c r="N38" s="571"/>
      <c r="O38" s="569" t="str">
        <f>IF(J1_P3!$Q$116=5,J1_P3!$Q$80,"")</f>
        <v/>
      </c>
      <c r="P38" s="570"/>
      <c r="Q38" s="571"/>
    </row>
    <row r="39" spans="1:17" s="12" customFormat="1" ht="11.25" x14ac:dyDescent="0.2">
      <c r="A39" s="8"/>
      <c r="B39" s="9"/>
      <c r="C39" s="9"/>
      <c r="D39" s="9"/>
      <c r="E39" s="9"/>
      <c r="F39" s="10"/>
      <c r="G39" s="10"/>
      <c r="H39" s="10"/>
      <c r="I39" s="10"/>
      <c r="J39" s="11"/>
      <c r="K39" s="11"/>
      <c r="L39" s="11"/>
      <c r="M39" s="11"/>
      <c r="N39" s="11"/>
      <c r="O39" s="562" t="s">
        <v>161</v>
      </c>
      <c r="P39" s="562"/>
      <c r="Q39" s="562"/>
    </row>
    <row r="40" spans="1:17" s="5" customFormat="1" ht="15.75" x14ac:dyDescent="0.2">
      <c r="A40" s="399" t="s">
        <v>10</v>
      </c>
      <c r="B40" s="399"/>
      <c r="C40" s="399"/>
      <c r="D40" s="399"/>
      <c r="E40" s="399"/>
      <c r="F40" s="399"/>
      <c r="G40" s="399"/>
      <c r="H40" s="399"/>
      <c r="I40" s="399"/>
      <c r="J40" s="399"/>
      <c r="K40" s="399"/>
      <c r="L40" s="399"/>
      <c r="M40" s="399"/>
      <c r="N40" s="399"/>
      <c r="O40" s="399"/>
      <c r="P40" s="399"/>
      <c r="Q40" s="399"/>
    </row>
    <row r="41" spans="1:17" ht="12" customHeight="1" x14ac:dyDescent="0.25">
      <c r="A41" s="13"/>
      <c r="F41" s="407" t="s">
        <v>29</v>
      </c>
      <c r="G41" s="407"/>
      <c r="H41" s="407"/>
      <c r="I41" s="407"/>
      <c r="J41" s="407" t="s">
        <v>30</v>
      </c>
      <c r="K41" s="407"/>
      <c r="L41" s="407"/>
      <c r="M41" s="407"/>
      <c r="N41" s="407"/>
      <c r="O41" s="407" t="s">
        <v>31</v>
      </c>
      <c r="P41" s="407"/>
      <c r="Q41" s="407"/>
    </row>
    <row r="42" spans="1:17" ht="24.95" customHeight="1" x14ac:dyDescent="0.25">
      <c r="A42" s="437" t="s">
        <v>44</v>
      </c>
      <c r="B42" s="438"/>
      <c r="C42" s="438"/>
      <c r="D42" s="438"/>
      <c r="E42" s="439"/>
      <c r="F42" s="434" t="str">
        <f>IF(J1_P1!$Q$116=5,J1_P1!$F$96,"")</f>
        <v/>
      </c>
      <c r="G42" s="435"/>
      <c r="H42" s="435"/>
      <c r="I42" s="436"/>
      <c r="J42" s="434" t="str">
        <f>IF(J1_P2!$Q$116=5,J1_P2!$F$96,"")</f>
        <v/>
      </c>
      <c r="K42" s="435"/>
      <c r="L42" s="435"/>
      <c r="M42" s="435"/>
      <c r="N42" s="436"/>
      <c r="O42" s="434" t="str">
        <f>IF(J1_P3!$Q$116=5,J1_P3!$F$96,"")</f>
        <v/>
      </c>
      <c r="P42" s="435"/>
      <c r="Q42" s="436"/>
    </row>
    <row r="43" spans="1:17" s="68" customFormat="1" ht="36.950000000000003" customHeight="1" x14ac:dyDescent="0.25">
      <c r="A43" s="440" t="s">
        <v>45</v>
      </c>
      <c r="B43" s="441"/>
      <c r="C43" s="441"/>
      <c r="D43" s="441"/>
      <c r="E43" s="442"/>
      <c r="F43" s="434" t="str">
        <f>IF(J1_P1!$Q$116=5,J1_P1!$F$100,"")</f>
        <v/>
      </c>
      <c r="G43" s="435"/>
      <c r="H43" s="435"/>
      <c r="I43" s="436"/>
      <c r="J43" s="434" t="str">
        <f>IF(J1_P2!$Q$116=5,J1_P2!$F$100,"")</f>
        <v/>
      </c>
      <c r="K43" s="435"/>
      <c r="L43" s="435"/>
      <c r="M43" s="435"/>
      <c r="N43" s="436"/>
      <c r="O43" s="434" t="str">
        <f>IF(J1_P3!$Q$116=5,J1_P3!$F$100,"")</f>
        <v/>
      </c>
      <c r="P43" s="435"/>
      <c r="Q43" s="436"/>
    </row>
    <row r="44" spans="1:17" ht="12" customHeight="1" x14ac:dyDescent="0.25">
      <c r="A44" s="422" t="s">
        <v>46</v>
      </c>
      <c r="B44" s="423"/>
      <c r="C44" s="423"/>
      <c r="D44" s="423"/>
      <c r="E44" s="424"/>
      <c r="F44" s="414" t="str">
        <f>IF(J1_P1!$Q$116=5,J1_P1!$P$103,"")</f>
        <v/>
      </c>
      <c r="G44" s="415"/>
      <c r="H44" s="415"/>
      <c r="I44" s="416"/>
      <c r="J44" s="414" t="str">
        <f>IF(J1_P2!$Q$116=5,J1_P2!$P$103,"")</f>
        <v/>
      </c>
      <c r="K44" s="415"/>
      <c r="L44" s="415"/>
      <c r="M44" s="415"/>
      <c r="N44" s="416"/>
      <c r="O44" s="414" t="str">
        <f>IF(J1_P3!$Q$116=5,J1_P3!$P$103,"")</f>
        <v/>
      </c>
      <c r="P44" s="415"/>
      <c r="Q44" s="416"/>
    </row>
    <row r="45" spans="1:17" ht="12" customHeight="1" x14ac:dyDescent="0.25">
      <c r="A45" s="422" t="s">
        <v>47</v>
      </c>
      <c r="B45" s="423"/>
      <c r="C45" s="423"/>
      <c r="D45" s="423"/>
      <c r="E45" s="424"/>
      <c r="F45" s="414" t="str">
        <f>IF(J1_P1!$Q$116=5,J1_P1!$P$105,"")</f>
        <v/>
      </c>
      <c r="G45" s="415"/>
      <c r="H45" s="415"/>
      <c r="I45" s="416"/>
      <c r="J45" s="414" t="str">
        <f>IF(J1_P2!$Q$116=5,J1_P2!$P$105,"")</f>
        <v/>
      </c>
      <c r="K45" s="415"/>
      <c r="L45" s="415"/>
      <c r="M45" s="415"/>
      <c r="N45" s="416"/>
      <c r="O45" s="414" t="str">
        <f>IF(J1_P3!$Q$116=5,J1_P3!$P$105,"")</f>
        <v/>
      </c>
      <c r="P45" s="415"/>
      <c r="Q45" s="416"/>
    </row>
    <row r="46" spans="1:17" ht="12" customHeight="1" x14ac:dyDescent="0.25">
      <c r="A46" s="422" t="s">
        <v>48</v>
      </c>
      <c r="B46" s="423"/>
      <c r="C46" s="423"/>
      <c r="D46" s="423"/>
      <c r="E46" s="424"/>
      <c r="F46" s="414" t="str">
        <f>IF(J1_P1!$Q$116=5,J1_P1!$P$107,"")</f>
        <v/>
      </c>
      <c r="G46" s="415"/>
      <c r="H46" s="415"/>
      <c r="I46" s="416"/>
      <c r="J46" s="414" t="str">
        <f>IF(J1_P2!$Q$116=5,J1_P2!$P$107,"")</f>
        <v/>
      </c>
      <c r="K46" s="415"/>
      <c r="L46" s="415"/>
      <c r="M46" s="415"/>
      <c r="N46" s="416"/>
      <c r="O46" s="414" t="str">
        <f>IF(J1_P3!$Q$116=5,J1_P3!$P$107,"")</f>
        <v/>
      </c>
      <c r="P46" s="415"/>
      <c r="Q46" s="416"/>
    </row>
    <row r="47" spans="1:17" ht="12" customHeight="1" x14ac:dyDescent="0.25">
      <c r="A47" s="422" t="s">
        <v>49</v>
      </c>
      <c r="B47" s="423"/>
      <c r="C47" s="423"/>
      <c r="D47" s="423"/>
      <c r="E47" s="424"/>
      <c r="F47" s="414" t="str">
        <f>IF(J1_P1!$Q$116=5,J1_P1!$P$111,"")</f>
        <v/>
      </c>
      <c r="G47" s="415"/>
      <c r="H47" s="415"/>
      <c r="I47" s="416"/>
      <c r="J47" s="414" t="str">
        <f>IF(J1_P2!$Q$116=5,J1_P2!$P$111,"")</f>
        <v/>
      </c>
      <c r="K47" s="415"/>
      <c r="L47" s="415"/>
      <c r="M47" s="415"/>
      <c r="N47" s="416"/>
      <c r="O47" s="414" t="str">
        <f>IF(J1_P3!$Q$116=5,J1_P3!$P$111,"")</f>
        <v/>
      </c>
      <c r="P47" s="415"/>
      <c r="Q47" s="416"/>
    </row>
    <row r="48" spans="1:17" ht="12" customHeight="1" x14ac:dyDescent="0.25">
      <c r="A48" s="425" t="s">
        <v>50</v>
      </c>
      <c r="B48" s="426"/>
      <c r="C48" s="426"/>
      <c r="D48" s="426"/>
      <c r="E48" s="427"/>
      <c r="F48" s="414" t="str">
        <f>IF(J1_P1!$Q$116=5,J1_P1!$P$113,"")</f>
        <v/>
      </c>
      <c r="G48" s="415"/>
      <c r="H48" s="415"/>
      <c r="I48" s="416"/>
      <c r="J48" s="414" t="str">
        <f>IF(J1_P2!$Q$116=5,J1_P2!$P$113,"")</f>
        <v/>
      </c>
      <c r="K48" s="415"/>
      <c r="L48" s="415"/>
      <c r="M48" s="415"/>
      <c r="N48" s="416"/>
      <c r="O48" s="414" t="str">
        <f>IF(J1_P3!$Q$116=5,J1_P3!$P$113,"")</f>
        <v/>
      </c>
      <c r="P48" s="415"/>
      <c r="Q48" s="416"/>
    </row>
    <row r="49" spans="1:17" ht="12" customHeight="1" x14ac:dyDescent="0.25">
      <c r="A49" s="13"/>
      <c r="B49" s="13"/>
      <c r="C49" s="13"/>
      <c r="D49" s="13"/>
      <c r="E49" s="13"/>
      <c r="F49" s="13"/>
      <c r="G49" s="13"/>
      <c r="H49" s="13"/>
    </row>
    <row r="50" spans="1:17" ht="128.25" customHeight="1" x14ac:dyDescent="0.25">
      <c r="A50" s="417" t="s">
        <v>41</v>
      </c>
      <c r="B50" s="417"/>
      <c r="C50" s="417"/>
      <c r="D50" s="417"/>
      <c r="E50" s="417"/>
      <c r="F50" s="417"/>
      <c r="G50" s="417"/>
      <c r="H50" s="417"/>
      <c r="I50" s="417"/>
      <c r="J50" s="417"/>
      <c r="K50" s="417"/>
      <c r="L50" s="417"/>
      <c r="M50" s="417"/>
      <c r="N50" s="417"/>
      <c r="O50" s="417"/>
      <c r="P50" s="417"/>
      <c r="Q50" s="417"/>
    </row>
    <row r="51" spans="1:17" ht="12" customHeight="1" x14ac:dyDescent="0.25">
      <c r="A51" s="13"/>
      <c r="B51" s="13"/>
      <c r="C51" s="13"/>
      <c r="D51" s="13"/>
      <c r="E51" s="13"/>
      <c r="F51" s="13"/>
      <c r="G51" s="13"/>
      <c r="H51" s="13"/>
    </row>
  </sheetData>
  <sheetProtection sheet="1" objects="1" scenarios="1"/>
  <mergeCells count="152">
    <mergeCell ref="A1:Q1"/>
    <mergeCell ref="A2:Q2"/>
    <mergeCell ref="B4:Q4"/>
    <mergeCell ref="A8:E9"/>
    <mergeCell ref="F8:I9"/>
    <mergeCell ref="J8:N9"/>
    <mergeCell ref="O8:Q9"/>
    <mergeCell ref="A10:E10"/>
    <mergeCell ref="F10:I10"/>
    <mergeCell ref="J10:N10"/>
    <mergeCell ref="O10:Q10"/>
    <mergeCell ref="A6:Q6"/>
    <mergeCell ref="F7:I7"/>
    <mergeCell ref="J7:N7"/>
    <mergeCell ref="O7:Q7"/>
    <mergeCell ref="A13:E13"/>
    <mergeCell ref="F13:I13"/>
    <mergeCell ref="J13:N13"/>
    <mergeCell ref="O13:Q13"/>
    <mergeCell ref="A14:E14"/>
    <mergeCell ref="F14:I14"/>
    <mergeCell ref="J14:N14"/>
    <mergeCell ref="O14:Q14"/>
    <mergeCell ref="A11:E11"/>
    <mergeCell ref="F11:I11"/>
    <mergeCell ref="J11:N11"/>
    <mergeCell ref="O11:Q11"/>
    <mergeCell ref="A12:E12"/>
    <mergeCell ref="F12:I12"/>
    <mergeCell ref="J12:N12"/>
    <mergeCell ref="O12:Q12"/>
    <mergeCell ref="A17:E17"/>
    <mergeCell ref="F17:I17"/>
    <mergeCell ref="J17:N17"/>
    <mergeCell ref="O17:Q17"/>
    <mergeCell ref="A18:E19"/>
    <mergeCell ref="F18:I19"/>
    <mergeCell ref="J18:N19"/>
    <mergeCell ref="O18:Q19"/>
    <mergeCell ref="A15:E15"/>
    <mergeCell ref="F15:I15"/>
    <mergeCell ref="J15:N15"/>
    <mergeCell ref="O15:Q15"/>
    <mergeCell ref="A16:E16"/>
    <mergeCell ref="F16:I16"/>
    <mergeCell ref="J16:N16"/>
    <mergeCell ref="O16:Q16"/>
    <mergeCell ref="A22:E22"/>
    <mergeCell ref="F22:I22"/>
    <mergeCell ref="J22:N22"/>
    <mergeCell ref="O22:Q22"/>
    <mergeCell ref="A23:E23"/>
    <mergeCell ref="F23:I23"/>
    <mergeCell ref="J23:N23"/>
    <mergeCell ref="O23:Q23"/>
    <mergeCell ref="A20:E20"/>
    <mergeCell ref="F20:I20"/>
    <mergeCell ref="J20:N20"/>
    <mergeCell ref="O20:Q20"/>
    <mergeCell ref="A21:E21"/>
    <mergeCell ref="G21:H21"/>
    <mergeCell ref="K21:M21"/>
    <mergeCell ref="O26:Q26"/>
    <mergeCell ref="F27:I27"/>
    <mergeCell ref="J27:N27"/>
    <mergeCell ref="O27:Q27"/>
    <mergeCell ref="F28:I28"/>
    <mergeCell ref="J28:N28"/>
    <mergeCell ref="O28:Q28"/>
    <mergeCell ref="A24:E24"/>
    <mergeCell ref="F24:I24"/>
    <mergeCell ref="J24:N24"/>
    <mergeCell ref="O24:Q24"/>
    <mergeCell ref="A25:E28"/>
    <mergeCell ref="F25:I25"/>
    <mergeCell ref="J25:N25"/>
    <mergeCell ref="O25:Q25"/>
    <mergeCell ref="F26:I26"/>
    <mergeCell ref="J26:N26"/>
    <mergeCell ref="A31:E31"/>
    <mergeCell ref="F31:I31"/>
    <mergeCell ref="J31:N31"/>
    <mergeCell ref="O31:Q31"/>
    <mergeCell ref="A32:E32"/>
    <mergeCell ref="F32:I32"/>
    <mergeCell ref="J32:N32"/>
    <mergeCell ref="O32:Q32"/>
    <mergeCell ref="A29:E29"/>
    <mergeCell ref="F29:I29"/>
    <mergeCell ref="J29:N29"/>
    <mergeCell ref="O29:Q29"/>
    <mergeCell ref="A30:E30"/>
    <mergeCell ref="F30:I30"/>
    <mergeCell ref="J30:N30"/>
    <mergeCell ref="O30:Q30"/>
    <mergeCell ref="A33:E33"/>
    <mergeCell ref="F33:I33"/>
    <mergeCell ref="J33:N33"/>
    <mergeCell ref="O33:Q33"/>
    <mergeCell ref="A34:E35"/>
    <mergeCell ref="F34:I34"/>
    <mergeCell ref="J34:N34"/>
    <mergeCell ref="O34:Q34"/>
    <mergeCell ref="F35:I35"/>
    <mergeCell ref="J35:N35"/>
    <mergeCell ref="O35:Q35"/>
    <mergeCell ref="A36:E36"/>
    <mergeCell ref="F36:I36"/>
    <mergeCell ref="J36:N36"/>
    <mergeCell ref="O36:Q36"/>
    <mergeCell ref="A37:E37"/>
    <mergeCell ref="F37:I37"/>
    <mergeCell ref="J37:N37"/>
    <mergeCell ref="O37:Q37"/>
    <mergeCell ref="F41:I41"/>
    <mergeCell ref="J41:N41"/>
    <mergeCell ref="O41:Q41"/>
    <mergeCell ref="A42:E42"/>
    <mergeCell ref="F42:I42"/>
    <mergeCell ref="J42:N42"/>
    <mergeCell ref="O42:Q42"/>
    <mergeCell ref="A38:E38"/>
    <mergeCell ref="F38:I38"/>
    <mergeCell ref="J38:N38"/>
    <mergeCell ref="O38:Q38"/>
    <mergeCell ref="O39:Q39"/>
    <mergeCell ref="A40:Q40"/>
    <mergeCell ref="A45:E45"/>
    <mergeCell ref="F45:I45"/>
    <mergeCell ref="J45:N45"/>
    <mergeCell ref="O45:Q45"/>
    <mergeCell ref="A46:E46"/>
    <mergeCell ref="F46:I46"/>
    <mergeCell ref="J46:N46"/>
    <mergeCell ref="O46:Q46"/>
    <mergeCell ref="A43:E43"/>
    <mergeCell ref="F43:I43"/>
    <mergeCell ref="J43:N43"/>
    <mergeCell ref="O43:Q43"/>
    <mergeCell ref="A44:E44"/>
    <mergeCell ref="F44:I44"/>
    <mergeCell ref="J44:N44"/>
    <mergeCell ref="O44:Q44"/>
    <mergeCell ref="A50:Q50"/>
    <mergeCell ref="A47:E47"/>
    <mergeCell ref="F47:I47"/>
    <mergeCell ref="J47:N47"/>
    <mergeCell ref="O47:Q47"/>
    <mergeCell ref="A48:E48"/>
    <mergeCell ref="F48:I48"/>
    <mergeCell ref="J48:N48"/>
    <mergeCell ref="O48:Q48"/>
  </mergeCells>
  <printOptions horizontalCentered="1"/>
  <pageMargins left="0.23622047244094491" right="0.23622047244094491" top="0.74803149606299213" bottom="0.74803149606299213" header="0.31496062992125984" footer="0.31496062992125984"/>
  <pageSetup scale="75" orientation="landscape" r:id="rId1"/>
  <rowBreaks count="1" manualBreakCount="1">
    <brk id="39"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1"/>
  <sheetViews>
    <sheetView showRowColHeaders="0" zoomScaleNormal="100" workbookViewId="0"/>
  </sheetViews>
  <sheetFormatPr baseColWidth="10" defaultColWidth="0" defaultRowHeight="18.75" customHeight="1" x14ac:dyDescent="0.3"/>
  <cols>
    <col min="1" max="1" width="4.7109375" style="27" customWidth="1"/>
    <col min="2" max="2" width="1" style="27" customWidth="1"/>
    <col min="3" max="3" width="1.7109375" style="27" customWidth="1"/>
    <col min="4" max="4" width="40.7109375" style="37" customWidth="1"/>
    <col min="5" max="5" width="1" style="37" customWidth="1"/>
    <col min="6" max="7" width="7.140625" style="27" customWidth="1"/>
    <col min="8" max="8" width="27.140625" style="27" customWidth="1"/>
    <col min="9" max="9" width="3.7109375" style="27" customWidth="1"/>
    <col min="10" max="10" width="8.140625" style="27" customWidth="1"/>
    <col min="11" max="11" width="11.42578125" style="18" hidden="1" customWidth="1"/>
    <col min="12" max="12" width="15.140625" style="18" hidden="1" customWidth="1"/>
    <col min="13" max="16384" width="11.42578125" style="18" hidden="1"/>
  </cols>
  <sheetData>
    <row r="1" spans="2:12" ht="27.95" customHeight="1" x14ac:dyDescent="0.35">
      <c r="B1" s="36"/>
      <c r="C1" s="280" t="s">
        <v>9</v>
      </c>
      <c r="E1" s="38"/>
    </row>
    <row r="2" spans="2:12" ht="12" customHeight="1" x14ac:dyDescent="0.3">
      <c r="D2" s="368" t="s">
        <v>181</v>
      </c>
      <c r="E2" s="368"/>
      <c r="F2" s="368"/>
      <c r="G2" s="368"/>
      <c r="H2" s="368"/>
      <c r="I2" s="94"/>
    </row>
    <row r="3" spans="2:12" ht="6" customHeight="1" x14ac:dyDescent="0.3">
      <c r="B3" s="34"/>
      <c r="C3" s="28"/>
      <c r="D3" s="22"/>
      <c r="E3" s="22"/>
      <c r="F3" s="19"/>
      <c r="G3" s="19"/>
      <c r="H3" s="19"/>
      <c r="I3" s="19"/>
    </row>
    <row r="4" spans="2:12" ht="21.75" customHeight="1" x14ac:dyDescent="0.3">
      <c r="B4" s="34"/>
      <c r="C4" s="64"/>
      <c r="D4" s="58" t="s">
        <v>280</v>
      </c>
      <c r="E4" s="62"/>
      <c r="F4" s="360"/>
      <c r="G4" s="367"/>
      <c r="H4" s="361"/>
      <c r="I4" s="260" t="str">
        <f>IF(K4=1,"","*")</f>
        <v>*</v>
      </c>
      <c r="J4" s="259"/>
      <c r="K4" s="18">
        <f>IF(LEN(F4)&gt;1,1,0)</f>
        <v>0</v>
      </c>
    </row>
    <row r="5" spans="2:12" ht="6" customHeight="1" x14ac:dyDescent="0.3">
      <c r="B5" s="34"/>
      <c r="C5" s="28"/>
      <c r="D5" s="117"/>
      <c r="E5" s="39"/>
      <c r="F5" s="20"/>
      <c r="G5" s="20"/>
      <c r="H5" s="20"/>
      <c r="I5" s="261"/>
    </row>
    <row r="6" spans="2:12" ht="21.75" customHeight="1" x14ac:dyDescent="0.3">
      <c r="B6" s="34"/>
      <c r="C6" s="64"/>
      <c r="D6" s="58" t="s">
        <v>139</v>
      </c>
      <c r="E6" s="61"/>
      <c r="F6" s="360"/>
      <c r="G6" s="367"/>
      <c r="H6" s="361"/>
      <c r="I6" s="260" t="str">
        <f>IF(K6=1,"","*")</f>
        <v>*</v>
      </c>
      <c r="K6" s="18">
        <f>IF(LEN(F6)&gt;1,1,0)</f>
        <v>0</v>
      </c>
    </row>
    <row r="7" spans="2:12" ht="6" customHeight="1" x14ac:dyDescent="0.3">
      <c r="B7" s="34"/>
      <c r="C7" s="28"/>
      <c r="D7" s="117"/>
      <c r="E7" s="39"/>
      <c r="F7" s="20"/>
      <c r="G7" s="20"/>
      <c r="H7" s="20"/>
      <c r="I7" s="261"/>
    </row>
    <row r="8" spans="2:12" ht="21.75" customHeight="1" x14ac:dyDescent="0.3">
      <c r="B8" s="34"/>
      <c r="C8" s="64"/>
      <c r="D8" s="58" t="s">
        <v>140</v>
      </c>
      <c r="E8" s="61"/>
      <c r="F8" s="360"/>
      <c r="G8" s="367"/>
      <c r="H8" s="361"/>
      <c r="I8" s="260" t="str">
        <f>IF(K8=1,"","*")</f>
        <v>*</v>
      </c>
      <c r="K8" s="18">
        <f>IF(LEN(F8)&gt;1,1,0)</f>
        <v>0</v>
      </c>
    </row>
    <row r="9" spans="2:12" ht="6" customHeight="1" x14ac:dyDescent="0.3">
      <c r="B9" s="34"/>
      <c r="C9" s="28"/>
      <c r="D9" s="39"/>
      <c r="E9" s="39"/>
      <c r="F9" s="20"/>
      <c r="G9" s="20"/>
      <c r="H9" s="20"/>
      <c r="I9" s="261"/>
    </row>
    <row r="10" spans="2:12" ht="21.75" customHeight="1" x14ac:dyDescent="0.3">
      <c r="B10" s="34"/>
      <c r="C10" s="64"/>
      <c r="D10" s="58" t="s">
        <v>312</v>
      </c>
      <c r="E10" s="61"/>
      <c r="F10" s="360"/>
      <c r="G10" s="367"/>
      <c r="H10" s="361"/>
      <c r="I10" s="260" t="str">
        <f>IF(K10=1,"","*")</f>
        <v>*</v>
      </c>
      <c r="K10" s="18">
        <f>IF(LEN(F10)&gt;1,1,0)</f>
        <v>0</v>
      </c>
    </row>
    <row r="11" spans="2:12" ht="6" customHeight="1" x14ac:dyDescent="0.3">
      <c r="B11" s="34"/>
      <c r="C11" s="28"/>
      <c r="D11" s="39"/>
      <c r="E11" s="39"/>
      <c r="F11" s="20"/>
      <c r="G11" s="20"/>
      <c r="H11" s="20"/>
      <c r="I11" s="261"/>
    </row>
    <row r="12" spans="2:12" ht="54" customHeight="1" x14ac:dyDescent="0.3">
      <c r="B12" s="34"/>
      <c r="C12" s="64"/>
      <c r="D12" s="59" t="s">
        <v>141</v>
      </c>
      <c r="E12" s="61"/>
      <c r="F12" s="369"/>
      <c r="G12" s="370"/>
      <c r="H12" s="371"/>
      <c r="I12" s="260" t="str">
        <f>IF(K12=1,"","*")</f>
        <v>*</v>
      </c>
      <c r="K12" s="18">
        <f>IF(LEN(F12)&gt;1,1,0)</f>
        <v>0</v>
      </c>
    </row>
    <row r="13" spans="2:12" ht="6" customHeight="1" x14ac:dyDescent="0.3">
      <c r="B13" s="34"/>
      <c r="C13" s="28"/>
      <c r="D13" s="39"/>
      <c r="E13" s="39"/>
      <c r="F13" s="20"/>
      <c r="G13" s="20"/>
      <c r="H13" s="20"/>
      <c r="I13" s="261"/>
    </row>
    <row r="14" spans="2:12" ht="15.95" customHeight="1" x14ac:dyDescent="0.3">
      <c r="B14" s="34"/>
      <c r="C14" s="64"/>
      <c r="D14" s="58" t="s">
        <v>93</v>
      </c>
      <c r="E14" s="63"/>
      <c r="F14" s="362"/>
      <c r="G14" s="366"/>
      <c r="H14" s="363"/>
      <c r="I14" s="260" t="str">
        <f>IF(L14=1,"","*")</f>
        <v>*</v>
      </c>
      <c r="K14" s="18">
        <f>IF((L14+L15+L16)&gt;2,1,0)</f>
        <v>0</v>
      </c>
      <c r="L14" s="18">
        <f>IF(LEN(F14)&gt;0,1,0)</f>
        <v>0</v>
      </c>
    </row>
    <row r="15" spans="2:12" ht="15.95" customHeight="1" x14ac:dyDescent="0.3">
      <c r="B15" s="34"/>
      <c r="C15" s="28"/>
      <c r="D15" s="57" t="s">
        <v>94</v>
      </c>
      <c r="E15" s="63"/>
      <c r="F15" s="362"/>
      <c r="G15" s="366"/>
      <c r="H15" s="363"/>
      <c r="I15" s="260" t="str">
        <f>IF(L15=1,"","*")</f>
        <v>*</v>
      </c>
      <c r="L15" s="18">
        <f>IF(LEN(F15)&gt;0,1,0)</f>
        <v>0</v>
      </c>
    </row>
    <row r="16" spans="2:12" ht="15.95" customHeight="1" x14ac:dyDescent="0.3">
      <c r="B16" s="34"/>
      <c r="C16" s="28"/>
      <c r="D16" s="57" t="s">
        <v>95</v>
      </c>
      <c r="E16" s="63"/>
      <c r="F16" s="360"/>
      <c r="G16" s="367"/>
      <c r="H16" s="361"/>
      <c r="I16" s="260" t="str">
        <f>IF(L16=1,"","*")</f>
        <v>*</v>
      </c>
      <c r="L16" s="18">
        <f>IF(LEN(F16)&gt;1,1,0)</f>
        <v>0</v>
      </c>
    </row>
    <row r="17" spans="2:13" ht="6" customHeight="1" x14ac:dyDescent="0.3">
      <c r="B17" s="34"/>
      <c r="C17" s="28"/>
      <c r="D17" s="39"/>
      <c r="E17" s="39"/>
      <c r="F17" s="20"/>
      <c r="G17" s="20"/>
      <c r="H17" s="20"/>
      <c r="I17" s="20"/>
    </row>
    <row r="18" spans="2:13" ht="21.75" customHeight="1" x14ac:dyDescent="0.3">
      <c r="B18" s="34"/>
      <c r="C18" s="64"/>
      <c r="D18" s="58" t="s">
        <v>4</v>
      </c>
      <c r="E18" s="62"/>
      <c r="F18" s="283"/>
      <c r="G18" s="262" t="str">
        <f>IF(K18=1,"","*")</f>
        <v>*</v>
      </c>
      <c r="H18" s="21"/>
      <c r="I18" s="20"/>
      <c r="K18" s="18">
        <f>IF(F18="NO",1,IF(L18=1,1,0))</f>
        <v>0</v>
      </c>
      <c r="L18" s="18">
        <f>Psuc!J15</f>
        <v>0</v>
      </c>
      <c r="M18" s="18">
        <f>IF(F18="SI",1,0)</f>
        <v>0</v>
      </c>
    </row>
    <row r="19" spans="2:13" ht="6" customHeight="1" x14ac:dyDescent="0.3">
      <c r="B19" s="34"/>
      <c r="C19" s="28"/>
      <c r="D19" s="39"/>
      <c r="E19" s="39"/>
      <c r="F19" s="20"/>
      <c r="G19" s="20"/>
      <c r="H19" s="20"/>
      <c r="I19" s="20"/>
    </row>
    <row r="20" spans="2:13" x14ac:dyDescent="0.3">
      <c r="B20" s="365" t="str">
        <f>IF(K21=0,"Faltan datos, revise los asteriscos rojos","Completo puede continuar")</f>
        <v>Faltan datos, revise los asteriscos rojos</v>
      </c>
      <c r="C20" s="365"/>
      <c r="D20" s="365"/>
      <c r="E20" s="365"/>
      <c r="F20" s="365"/>
      <c r="G20" s="365"/>
      <c r="H20" s="365"/>
      <c r="I20" s="365"/>
    </row>
    <row r="21" spans="2:13" ht="36.950000000000003" customHeight="1" x14ac:dyDescent="0.3">
      <c r="K21" s="18">
        <f>IF(SUM(K4:K18)=7,1,0)</f>
        <v>0</v>
      </c>
    </row>
  </sheetData>
  <sheetProtection sheet="1" objects="1" scenarios="1"/>
  <mergeCells count="10">
    <mergeCell ref="B20:I20"/>
    <mergeCell ref="F15:H15"/>
    <mergeCell ref="F16:H16"/>
    <mergeCell ref="D2:H2"/>
    <mergeCell ref="F6:H6"/>
    <mergeCell ref="F8:H8"/>
    <mergeCell ref="F12:H12"/>
    <mergeCell ref="F14:H14"/>
    <mergeCell ref="F4:H4"/>
    <mergeCell ref="F10:H10"/>
  </mergeCells>
  <conditionalFormatting sqref="H18">
    <cfRule type="expression" dxfId="228" priority="2">
      <formula>$M$18</formula>
    </cfRule>
  </conditionalFormatting>
  <conditionalFormatting sqref="B20:I20">
    <cfRule type="expression" dxfId="227" priority="1">
      <formula>NOT($K$21)</formula>
    </cfRule>
  </conditionalFormatting>
  <dataValidations count="2">
    <dataValidation operator="greaterThan" allowBlank="1" showInputMessage="1" showErrorMessage="1" sqref="F12:H12"/>
    <dataValidation type="list" allowBlank="1" showInputMessage="1" showErrorMessage="1" sqref="F18">
      <formula1>"SI,NO"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Listas!$I$2:$I$10</xm:f>
          </x14:formula1>
          <xm:sqref>F4:H4</xm:sqref>
        </x14:dataValidation>
        <x14:dataValidation type="list" allowBlank="1" showInputMessage="1" showErrorMessage="1">
          <x14:formula1>
            <xm:f>Listas!$J$2:$J$9</xm:f>
          </x14:formula1>
          <xm:sqref>F10:H10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showRowColHeaders="0" topLeftCell="A4" zoomScaleNormal="100" workbookViewId="0">
      <selection activeCell="L6" sqref="L6"/>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8.28515625" style="18" customWidth="1"/>
    <col min="15" max="16384" width="11.42578125" style="18" hidden="1"/>
  </cols>
  <sheetData>
    <row r="1" spans="1:19" ht="27.95" customHeight="1" x14ac:dyDescent="0.35">
      <c r="A1" s="286"/>
      <c r="B1" s="162"/>
      <c r="C1" s="162"/>
      <c r="D1" s="279" t="s">
        <v>170</v>
      </c>
      <c r="E1" s="165"/>
      <c r="F1" s="161"/>
      <c r="G1" s="161"/>
      <c r="H1" s="161"/>
      <c r="I1" s="161"/>
      <c r="J1" s="161"/>
      <c r="K1" s="161"/>
      <c r="L1" s="161"/>
      <c r="M1" s="161"/>
      <c r="N1" s="161"/>
    </row>
    <row r="2" spans="1:19" ht="12" customHeight="1" x14ac:dyDescent="0.3">
      <c r="A2" s="286"/>
      <c r="B2" s="161"/>
      <c r="C2" s="161"/>
      <c r="D2" s="249" t="s">
        <v>181</v>
      </c>
      <c r="E2" s="317"/>
      <c r="F2" s="317"/>
      <c r="G2" s="317"/>
      <c r="H2" s="317"/>
      <c r="I2" s="168"/>
      <c r="J2" s="168"/>
      <c r="K2" s="161"/>
      <c r="L2" s="161"/>
      <c r="M2" s="161"/>
      <c r="N2" s="161"/>
    </row>
    <row r="3" spans="1:19" ht="6" customHeight="1" x14ac:dyDescent="0.3">
      <c r="A3" s="286"/>
      <c r="B3" s="169"/>
      <c r="C3" s="171"/>
      <c r="D3" s="89"/>
      <c r="E3" s="89"/>
      <c r="F3" s="135"/>
      <c r="G3" s="135"/>
      <c r="H3" s="135"/>
      <c r="I3" s="135"/>
      <c r="J3" s="135"/>
      <c r="K3" s="171"/>
      <c r="L3" s="171"/>
      <c r="M3" s="171"/>
      <c r="N3" s="161"/>
    </row>
    <row r="4" spans="1:19" ht="14.1" customHeight="1" x14ac:dyDescent="0.3">
      <c r="A4" s="287"/>
      <c r="B4" s="169"/>
      <c r="C4" s="171"/>
      <c r="D4" s="288" t="s">
        <v>175</v>
      </c>
      <c r="E4" s="289"/>
      <c r="F4" s="620" t="s">
        <v>79</v>
      </c>
      <c r="G4" s="620"/>
      <c r="H4" s="621"/>
      <c r="I4" s="621"/>
      <c r="J4" s="290"/>
      <c r="K4" s="291"/>
      <c r="L4" s="56"/>
      <c r="M4" s="648" t="str">
        <f>IF(O4=1,"","*")</f>
        <v>*</v>
      </c>
      <c r="N4" s="612" t="s">
        <v>245</v>
      </c>
      <c r="O4" s="18">
        <f>IF((LEN(P4)+LEN(Q4)+LEN(R4))&gt;=10,1,0)</f>
        <v>0</v>
      </c>
      <c r="P4" s="18" t="str">
        <f>IF(L4="SI",F4,"")</f>
        <v/>
      </c>
      <c r="Q4" s="18" t="str">
        <f>IF(L5="SI",F5,"")</f>
        <v/>
      </c>
      <c r="R4" s="18" t="str">
        <f>IF(L6="SI",F6,"")</f>
        <v/>
      </c>
      <c r="S4" s="18">
        <f>IF(L4="SI",0,1)</f>
        <v>1</v>
      </c>
    </row>
    <row r="5" spans="1:19" ht="14.1" customHeight="1" x14ac:dyDescent="0.3">
      <c r="A5" s="287"/>
      <c r="B5" s="169"/>
      <c r="C5" s="171"/>
      <c r="D5" s="288"/>
      <c r="E5" s="289"/>
      <c r="F5" s="620" t="s">
        <v>32</v>
      </c>
      <c r="G5" s="620"/>
      <c r="H5" s="621"/>
      <c r="I5" s="621"/>
      <c r="J5" s="290"/>
      <c r="K5" s="291"/>
      <c r="L5" s="56"/>
      <c r="M5" s="648"/>
      <c r="N5" s="613"/>
    </row>
    <row r="6" spans="1:19" ht="14.1" customHeight="1" x14ac:dyDescent="0.3">
      <c r="A6" s="287"/>
      <c r="B6" s="169"/>
      <c r="C6" s="171"/>
      <c r="D6" s="288"/>
      <c r="E6" s="289"/>
      <c r="F6" s="620" t="s">
        <v>33</v>
      </c>
      <c r="G6" s="620"/>
      <c r="H6" s="621"/>
      <c r="I6" s="621"/>
      <c r="J6" s="290"/>
      <c r="K6" s="248"/>
      <c r="L6" s="56"/>
      <c r="M6" s="648"/>
      <c r="N6" s="613"/>
    </row>
    <row r="7" spans="1:19" ht="6" customHeight="1" x14ac:dyDescent="0.3">
      <c r="A7" s="287"/>
      <c r="B7" s="169"/>
      <c r="C7" s="171"/>
      <c r="D7" s="92"/>
      <c r="E7" s="92"/>
      <c r="F7" s="135"/>
      <c r="G7" s="135"/>
      <c r="H7" s="135"/>
      <c r="I7" s="135"/>
      <c r="J7" s="135"/>
      <c r="K7" s="135"/>
      <c r="L7" s="135"/>
      <c r="M7" s="293"/>
      <c r="N7" s="161"/>
    </row>
    <row r="8" spans="1:19" ht="21.95" customHeight="1" x14ac:dyDescent="0.3">
      <c r="A8" s="286"/>
      <c r="B8" s="169"/>
      <c r="C8" s="294" t="str">
        <f>IF(O8=1,"","*")</f>
        <v/>
      </c>
      <c r="D8" s="176" t="s">
        <v>115</v>
      </c>
      <c r="E8" s="88"/>
      <c r="F8" s="86"/>
      <c r="G8" s="295" t="str">
        <f>IF(O8=1,"","*")</f>
        <v/>
      </c>
      <c r="H8" s="649" t="str">
        <f>IF(P8=0,IF(F8&lt;5%,"Debe tener al menos 5% para registrar",""),"")</f>
        <v/>
      </c>
      <c r="I8" s="649"/>
      <c r="J8" s="649"/>
      <c r="K8" s="649"/>
      <c r="L8" s="649"/>
      <c r="M8" s="649"/>
      <c r="N8" s="161"/>
      <c r="O8" s="18">
        <f>IF(LEN(F8)&gt;1,1,IF(P8=1,1,0))</f>
        <v>1</v>
      </c>
      <c r="P8" s="18">
        <f>IF(L4="SI",0,1)</f>
        <v>1</v>
      </c>
    </row>
    <row r="9" spans="1:19" ht="6" customHeight="1" x14ac:dyDescent="0.3">
      <c r="A9" s="286"/>
      <c r="B9" s="169"/>
      <c r="C9" s="171"/>
      <c r="D9" s="89"/>
      <c r="E9" s="89"/>
      <c r="F9" s="135"/>
      <c r="G9" s="135"/>
      <c r="H9" s="135"/>
      <c r="I9" s="135"/>
      <c r="J9" s="135"/>
      <c r="K9" s="171"/>
      <c r="L9" s="171"/>
      <c r="M9" s="296"/>
      <c r="N9" s="161"/>
    </row>
    <row r="10" spans="1:19" ht="21.95" customHeight="1" x14ac:dyDescent="0.3">
      <c r="A10" s="286"/>
      <c r="B10" s="169"/>
      <c r="C10" s="171"/>
      <c r="D10" s="87" t="s">
        <v>112</v>
      </c>
      <c r="E10" s="90"/>
      <c r="F10" s="360"/>
      <c r="G10" s="367"/>
      <c r="H10" s="367"/>
      <c r="I10" s="367"/>
      <c r="J10" s="367"/>
      <c r="K10" s="367"/>
      <c r="L10" s="361"/>
      <c r="M10" s="295" t="str">
        <f>IF(O10=1,"","*")</f>
        <v>*</v>
      </c>
      <c r="N10" s="161"/>
      <c r="O10" s="18">
        <f>IF(LEN(F10)&gt;3,1,0)</f>
        <v>0</v>
      </c>
    </row>
    <row r="11" spans="1:19" ht="6" customHeight="1" x14ac:dyDescent="0.3">
      <c r="A11" s="286"/>
      <c r="B11" s="169"/>
      <c r="C11" s="171"/>
      <c r="D11" s="91"/>
      <c r="E11" s="91"/>
      <c r="F11" s="139"/>
      <c r="G11" s="139"/>
      <c r="H11" s="139"/>
      <c r="I11" s="139"/>
      <c r="J11" s="139"/>
      <c r="K11" s="171"/>
      <c r="L11" s="171"/>
      <c r="M11" s="296"/>
      <c r="N11" s="161"/>
    </row>
    <row r="12" spans="1:19" ht="21.95" customHeight="1" x14ac:dyDescent="0.3">
      <c r="A12" s="286"/>
      <c r="B12" s="169"/>
      <c r="C12" s="171"/>
      <c r="D12" s="87" t="s">
        <v>113</v>
      </c>
      <c r="E12" s="90"/>
      <c r="F12" s="387"/>
      <c r="G12" s="650"/>
      <c r="H12" s="650"/>
      <c r="I12" s="650"/>
      <c r="J12" s="650"/>
      <c r="K12" s="650"/>
      <c r="L12" s="651"/>
      <c r="M12" s="295" t="str">
        <f>IF(O12=1,"","*")</f>
        <v>*</v>
      </c>
      <c r="N12" s="161"/>
      <c r="O12" s="18">
        <f>IF(LEN(F12)&gt;3,1,0)</f>
        <v>0</v>
      </c>
    </row>
    <row r="13" spans="1:19" ht="6" customHeight="1" x14ac:dyDescent="0.3">
      <c r="A13" s="286"/>
      <c r="B13" s="169"/>
      <c r="C13" s="171"/>
      <c r="D13" s="92"/>
      <c r="E13" s="92"/>
      <c r="F13" s="135"/>
      <c r="G13" s="135"/>
      <c r="H13" s="135"/>
      <c r="I13" s="135"/>
      <c r="J13" s="135"/>
      <c r="K13" s="171"/>
      <c r="L13" s="171"/>
      <c r="M13" s="296"/>
      <c r="N13" s="161"/>
    </row>
    <row r="14" spans="1:19" ht="21.95" customHeight="1" x14ac:dyDescent="0.3">
      <c r="A14" s="286"/>
      <c r="B14" s="169"/>
      <c r="C14" s="171"/>
      <c r="D14" s="87" t="s">
        <v>114</v>
      </c>
      <c r="E14" s="90"/>
      <c r="F14" s="360"/>
      <c r="G14" s="367"/>
      <c r="H14" s="367"/>
      <c r="I14" s="367"/>
      <c r="J14" s="367"/>
      <c r="K14" s="367"/>
      <c r="L14" s="361"/>
      <c r="M14" s="295" t="str">
        <f>IF(O14=1,"","*")</f>
        <v>*</v>
      </c>
      <c r="N14" s="161"/>
      <c r="O14" s="18">
        <f>IF(LEN(F14)&gt;3,1,0)</f>
        <v>0</v>
      </c>
    </row>
    <row r="15" spans="1:19" ht="6" customHeight="1" x14ac:dyDescent="0.3">
      <c r="A15" s="286"/>
      <c r="B15" s="169"/>
      <c r="C15" s="171"/>
      <c r="D15" s="91"/>
      <c r="E15" s="91"/>
      <c r="F15" s="139"/>
      <c r="G15" s="139"/>
      <c r="H15" s="139"/>
      <c r="I15" s="139"/>
      <c r="J15" s="139"/>
      <c r="K15" s="171"/>
      <c r="L15" s="171"/>
      <c r="M15" s="296"/>
      <c r="N15" s="161"/>
    </row>
    <row r="16" spans="1:19" ht="21.95" customHeight="1" x14ac:dyDescent="0.3">
      <c r="A16" s="286"/>
      <c r="B16" s="169"/>
      <c r="C16" s="171"/>
      <c r="D16" s="87" t="s">
        <v>86</v>
      </c>
      <c r="E16" s="90"/>
      <c r="F16" s="116"/>
      <c r="G16" s="297"/>
      <c r="H16" s="166"/>
      <c r="I16" s="233" t="s">
        <v>184</v>
      </c>
      <c r="J16" s="234"/>
      <c r="K16" s="653"/>
      <c r="L16" s="654"/>
      <c r="M16" s="295" t="str">
        <f>IF(O16=1,"","*")</f>
        <v>*</v>
      </c>
      <c r="N16" s="161"/>
      <c r="O16" s="18">
        <f>IF(LEN(K16)&gt;3,1,0)*IF(F16&lt;&gt;"",1,0)</f>
        <v>0</v>
      </c>
      <c r="P16" s="52">
        <f>IF(F16="",1,0)</f>
        <v>1</v>
      </c>
    </row>
    <row r="17" spans="1:16" ht="6" customHeight="1" x14ac:dyDescent="0.3">
      <c r="A17" s="286"/>
      <c r="B17" s="169"/>
      <c r="C17" s="171"/>
      <c r="D17" s="91"/>
      <c r="E17" s="91"/>
      <c r="F17" s="139"/>
      <c r="G17" s="139"/>
      <c r="H17" s="139"/>
      <c r="I17" s="139"/>
      <c r="J17" s="139"/>
      <c r="K17" s="171"/>
      <c r="L17" s="171"/>
      <c r="M17" s="296"/>
      <c r="N17" s="161"/>
    </row>
    <row r="18" spans="1:16" ht="21.95" customHeight="1" x14ac:dyDescent="0.3">
      <c r="A18" s="286"/>
      <c r="B18" s="169"/>
      <c r="C18" s="171"/>
      <c r="D18" s="275" t="s">
        <v>15</v>
      </c>
      <c r="E18" s="93"/>
      <c r="F18" s="362"/>
      <c r="G18" s="366"/>
      <c r="H18" s="366"/>
      <c r="I18" s="366"/>
      <c r="J18" s="366"/>
      <c r="K18" s="366"/>
      <c r="L18" s="363"/>
      <c r="M18" s="295" t="str">
        <f>IF(O18=1,"","*")</f>
        <v>*</v>
      </c>
      <c r="N18" s="161"/>
      <c r="O18" s="18">
        <f>IF(LEN(F18)&gt;3,1,0)</f>
        <v>0</v>
      </c>
    </row>
    <row r="19" spans="1:16" ht="6" customHeight="1" x14ac:dyDescent="0.3">
      <c r="A19" s="286"/>
      <c r="B19" s="169"/>
      <c r="C19" s="171"/>
      <c r="D19" s="91"/>
      <c r="E19" s="91"/>
      <c r="F19" s="139"/>
      <c r="G19" s="139"/>
      <c r="H19" s="139"/>
      <c r="I19" s="139"/>
      <c r="J19" s="139"/>
      <c r="K19" s="171"/>
      <c r="L19" s="171"/>
      <c r="M19" s="296"/>
      <c r="N19" s="161"/>
    </row>
    <row r="20" spans="1:16" ht="21.95" customHeight="1" x14ac:dyDescent="0.3">
      <c r="A20" s="286"/>
      <c r="B20" s="169"/>
      <c r="C20" s="171"/>
      <c r="D20" s="87" t="s">
        <v>17</v>
      </c>
      <c r="E20" s="90"/>
      <c r="F20" s="362"/>
      <c r="G20" s="366"/>
      <c r="H20" s="366"/>
      <c r="I20" s="366"/>
      <c r="J20" s="366"/>
      <c r="K20" s="366"/>
      <c r="L20" s="363"/>
      <c r="M20" s="295" t="str">
        <f>IF(O20=1,"","*")</f>
        <v>*</v>
      </c>
      <c r="N20" s="161"/>
      <c r="O20" s="18">
        <f>IF(LEN(F20)&gt;3,1,0)</f>
        <v>0</v>
      </c>
    </row>
    <row r="21" spans="1:16" ht="6" customHeight="1" x14ac:dyDescent="0.3">
      <c r="A21" s="286"/>
      <c r="B21" s="169"/>
      <c r="C21" s="171"/>
      <c r="D21" s="91"/>
      <c r="E21" s="91"/>
      <c r="F21" s="139"/>
      <c r="G21" s="139"/>
      <c r="H21" s="139"/>
      <c r="I21" s="139"/>
      <c r="J21" s="139"/>
      <c r="K21" s="171"/>
      <c r="L21" s="171"/>
      <c r="M21" s="296"/>
      <c r="N21" s="161"/>
    </row>
    <row r="22" spans="1:16" ht="21.95" customHeight="1" x14ac:dyDescent="0.3">
      <c r="A22" s="286"/>
      <c r="B22" s="169"/>
      <c r="C22" s="171"/>
      <c r="D22" s="87" t="s">
        <v>18</v>
      </c>
      <c r="E22" s="90"/>
      <c r="F22" s="362"/>
      <c r="G22" s="366"/>
      <c r="H22" s="366"/>
      <c r="I22" s="366"/>
      <c r="J22" s="366"/>
      <c r="K22" s="366"/>
      <c r="L22" s="363"/>
      <c r="M22" s="295" t="str">
        <f>IF(O22=1,"","")</f>
        <v/>
      </c>
      <c r="N22" s="161"/>
      <c r="O22" s="18">
        <v>1</v>
      </c>
      <c r="P22" s="120" t="str">
        <f>IF(F22&lt;&gt;"",F22,"")</f>
        <v/>
      </c>
    </row>
    <row r="23" spans="1:16" ht="6" customHeight="1" x14ac:dyDescent="0.3">
      <c r="A23" s="286"/>
      <c r="B23" s="169"/>
      <c r="C23" s="171"/>
      <c r="D23" s="91"/>
      <c r="E23" s="91"/>
      <c r="F23" s="139"/>
      <c r="G23" s="139"/>
      <c r="H23" s="139"/>
      <c r="I23" s="139"/>
      <c r="J23" s="139"/>
      <c r="K23" s="171"/>
      <c r="L23" s="171"/>
      <c r="M23" s="296"/>
      <c r="N23" s="161"/>
    </row>
    <row r="24" spans="1:16" ht="18.75" customHeight="1" x14ac:dyDescent="0.3">
      <c r="A24" s="286"/>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286"/>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162"/>
      <c r="D28" s="318" t="str">
        <f>D1</f>
        <v>Persona Natural 2</v>
      </c>
      <c r="E28" s="165"/>
      <c r="F28" s="161"/>
      <c r="G28" s="161"/>
      <c r="H28" s="161"/>
      <c r="I28" s="161"/>
      <c r="J28" s="161"/>
      <c r="K28" s="161"/>
      <c r="L28" s="161"/>
      <c r="M28" s="161"/>
      <c r="N28" s="161"/>
    </row>
    <row r="29" spans="1:16" ht="12" customHeight="1" x14ac:dyDescent="0.3">
      <c r="A29" s="638"/>
      <c r="B29" s="161"/>
      <c r="C29" s="161"/>
      <c r="D29" s="358" t="s">
        <v>181</v>
      </c>
      <c r="E29" s="358"/>
      <c r="F29" s="358"/>
      <c r="G29" s="358"/>
      <c r="H29" s="358"/>
      <c r="I29" s="358"/>
      <c r="J29" s="358"/>
      <c r="K29" s="358"/>
      <c r="L29" s="358"/>
      <c r="M29" s="168"/>
      <c r="N29" s="161"/>
    </row>
    <row r="30" spans="1:16" ht="6" customHeight="1" x14ac:dyDescent="0.3">
      <c r="A30" s="638"/>
      <c r="B30" s="169"/>
      <c r="C30" s="171"/>
      <c r="D30" s="89"/>
      <c r="E30" s="89"/>
      <c r="F30" s="135"/>
      <c r="G30" s="135"/>
      <c r="H30" s="135"/>
      <c r="I30" s="135"/>
      <c r="J30" s="135"/>
      <c r="K30" s="135"/>
      <c r="L30" s="135"/>
      <c r="M30" s="135"/>
      <c r="N30" s="161"/>
    </row>
    <row r="31" spans="1:16" ht="17.100000000000001" customHeight="1" x14ac:dyDescent="0.3">
      <c r="A31" s="638"/>
      <c r="B31" s="169"/>
      <c r="C31" s="171"/>
      <c r="D31" s="623" t="s">
        <v>281</v>
      </c>
      <c r="E31" s="90"/>
      <c r="F31" s="362"/>
      <c r="G31" s="366"/>
      <c r="H31" s="366"/>
      <c r="I31" s="366"/>
      <c r="J31" s="366"/>
      <c r="K31" s="366"/>
      <c r="L31" s="363"/>
      <c r="M31" s="270" t="str">
        <f>IF(O31=1,"","*")</f>
        <v>*</v>
      </c>
      <c r="N31" s="161"/>
      <c r="O31" s="18">
        <f>IF(LEN(F31)&gt;3,1,0)</f>
        <v>0</v>
      </c>
      <c r="P31" s="18" t="str">
        <f>F31&amp;IF(F32&lt;&gt;"",", "&amp;F32,"")</f>
        <v/>
      </c>
    </row>
    <row r="32" spans="1:16" ht="17.100000000000001" customHeight="1" x14ac:dyDescent="0.3">
      <c r="A32" s="638"/>
      <c r="B32" s="169"/>
      <c r="C32" s="294"/>
      <c r="D32" s="623"/>
      <c r="E32" s="90"/>
      <c r="F32" s="362"/>
      <c r="G32" s="366"/>
      <c r="H32" s="366"/>
      <c r="I32" s="366"/>
      <c r="J32" s="366"/>
      <c r="K32" s="366"/>
      <c r="L32" s="363"/>
      <c r="M32" s="298"/>
      <c r="N32" s="161"/>
    </row>
    <row r="33" spans="1:17" ht="6" customHeight="1" x14ac:dyDescent="0.3">
      <c r="A33" s="638"/>
      <c r="B33" s="169"/>
      <c r="C33" s="171"/>
      <c r="D33" s="91"/>
      <c r="E33" s="91"/>
      <c r="F33" s="139"/>
      <c r="G33" s="139"/>
      <c r="H33" s="139"/>
      <c r="I33" s="139"/>
      <c r="J33" s="139"/>
      <c r="K33" s="171"/>
      <c r="L33" s="171"/>
      <c r="M33" s="298"/>
      <c r="N33" s="161"/>
    </row>
    <row r="34" spans="1:17" ht="17.100000000000001" customHeight="1" x14ac:dyDescent="0.3">
      <c r="A34" s="638"/>
      <c r="B34" s="169"/>
      <c r="C34" s="171"/>
      <c r="D34" s="281" t="s">
        <v>93</v>
      </c>
      <c r="E34" s="299"/>
      <c r="F34" s="622"/>
      <c r="G34" s="622"/>
      <c r="H34" s="622"/>
      <c r="I34" s="622"/>
      <c r="J34" s="622"/>
      <c r="K34" s="622"/>
      <c r="L34" s="622"/>
      <c r="M34" s="270" t="str">
        <f>IF(P34=1,"","*")</f>
        <v>*</v>
      </c>
      <c r="N34" s="161"/>
      <c r="O34" s="18">
        <f>IF(SUM(P34:P36)=3,1,0)</f>
        <v>0</v>
      </c>
      <c r="P34" s="18">
        <f>IF(LEN(F34)&gt;0,1,0)</f>
        <v>0</v>
      </c>
      <c r="Q34" s="18" t="str">
        <f>"C."&amp;F34&amp;" #"&amp;F35&amp;", Z."&amp;F36</f>
        <v>C. #, Z.</v>
      </c>
    </row>
    <row r="35" spans="1:17" ht="17.100000000000001" customHeight="1" x14ac:dyDescent="0.3">
      <c r="A35" s="638"/>
      <c r="B35" s="169"/>
      <c r="C35" s="171"/>
      <c r="D35" s="300" t="s">
        <v>94</v>
      </c>
      <c r="E35" s="301"/>
      <c r="F35" s="622"/>
      <c r="G35" s="622"/>
      <c r="H35" s="622"/>
      <c r="I35" s="622"/>
      <c r="J35" s="622"/>
      <c r="K35" s="622"/>
      <c r="L35" s="622"/>
      <c r="M35" s="270" t="str">
        <f t="shared" ref="M35:M36" si="0">IF(P35=1,"","*")</f>
        <v>*</v>
      </c>
      <c r="N35" s="161"/>
      <c r="P35" s="18">
        <f>IF(LEN(F35)&gt;0,1,0)</f>
        <v>0</v>
      </c>
    </row>
    <row r="36" spans="1:17" ht="17.100000000000001" customHeight="1" x14ac:dyDescent="0.3">
      <c r="A36" s="638"/>
      <c r="B36" s="169"/>
      <c r="C36" s="171"/>
      <c r="D36" s="300" t="s">
        <v>95</v>
      </c>
      <c r="E36" s="301"/>
      <c r="F36" s="622"/>
      <c r="G36" s="622"/>
      <c r="H36" s="622"/>
      <c r="I36" s="622"/>
      <c r="J36" s="622"/>
      <c r="K36" s="622"/>
      <c r="L36" s="622"/>
      <c r="M36" s="270" t="str">
        <f t="shared" si="0"/>
        <v>*</v>
      </c>
      <c r="N36" s="161"/>
      <c r="P36" s="18">
        <f>IF(LEN(F36)&gt;0,1,0)</f>
        <v>0</v>
      </c>
    </row>
    <row r="37" spans="1:17" ht="6" customHeight="1" x14ac:dyDescent="0.3">
      <c r="A37" s="638"/>
      <c r="B37" s="169"/>
      <c r="C37" s="171"/>
      <c r="D37" s="302"/>
      <c r="E37" s="302"/>
      <c r="F37" s="139"/>
      <c r="G37" s="139"/>
      <c r="H37" s="139"/>
      <c r="I37" s="139"/>
      <c r="J37" s="139"/>
      <c r="K37" s="171"/>
      <c r="L37" s="171"/>
      <c r="M37" s="298"/>
      <c r="N37" s="161"/>
    </row>
    <row r="38" spans="1:17" ht="21.75" customHeight="1" x14ac:dyDescent="0.3">
      <c r="A38" s="638"/>
      <c r="B38" s="169"/>
      <c r="C38" s="294"/>
      <c r="D38" s="281" t="s">
        <v>117</v>
      </c>
      <c r="E38" s="90"/>
      <c r="F38" s="362"/>
      <c r="G38" s="366"/>
      <c r="H38" s="366"/>
      <c r="I38" s="366"/>
      <c r="J38" s="366"/>
      <c r="K38" s="366"/>
      <c r="L38" s="363"/>
      <c r="M38" s="270" t="str">
        <f>IF(O38=1,"","*")</f>
        <v>*</v>
      </c>
      <c r="N38" s="161"/>
      <c r="O38" s="18">
        <f>IF(LEN(F38)&gt;3,1,0)</f>
        <v>0</v>
      </c>
    </row>
    <row r="39" spans="1:17" ht="6" customHeight="1" x14ac:dyDescent="0.3">
      <c r="A39" s="638"/>
      <c r="B39" s="169"/>
      <c r="C39" s="171"/>
      <c r="D39" s="91"/>
      <c r="E39" s="91"/>
      <c r="F39" s="139"/>
      <c r="G39" s="139"/>
      <c r="H39" s="139"/>
      <c r="I39" s="139"/>
      <c r="J39" s="139"/>
      <c r="K39" s="139"/>
      <c r="L39" s="139"/>
      <c r="M39" s="303"/>
      <c r="N39" s="161"/>
    </row>
    <row r="40" spans="1:17" ht="21.75" customHeight="1" x14ac:dyDescent="0.3">
      <c r="A40" s="638"/>
      <c r="B40" s="169"/>
      <c r="C40" s="294"/>
      <c r="D40" s="281" t="s">
        <v>116</v>
      </c>
      <c r="E40" s="299"/>
      <c r="F40" s="617"/>
      <c r="G40" s="618"/>
      <c r="H40" s="618"/>
      <c r="I40" s="618"/>
      <c r="J40" s="618"/>
      <c r="K40" s="618"/>
      <c r="L40" s="619"/>
      <c r="M40" s="270" t="str">
        <f>IF(O40=1,"","*")</f>
        <v>*</v>
      </c>
      <c r="N40" s="161"/>
      <c r="O40" s="18">
        <f>IF(LEN(F40)&gt;3,1,0)*IF(Q40&gt;(P40+1),1,0)</f>
        <v>0</v>
      </c>
      <c r="P40" s="18">
        <f>IFERROR(FIND("@",F40),0)</f>
        <v>0</v>
      </c>
      <c r="Q40" s="18">
        <f>IFERROR(FIND(".",F40,P40),0)</f>
        <v>0</v>
      </c>
    </row>
    <row r="41" spans="1:17" ht="6" customHeight="1" x14ac:dyDescent="0.3">
      <c r="A41" s="638"/>
      <c r="B41" s="169"/>
      <c r="C41" s="171"/>
      <c r="D41" s="91"/>
      <c r="E41" s="91"/>
      <c r="F41" s="139"/>
      <c r="G41" s="139"/>
      <c r="H41" s="139"/>
      <c r="I41" s="139"/>
      <c r="J41" s="139"/>
      <c r="K41" s="139"/>
      <c r="L41" s="139"/>
      <c r="M41" s="303"/>
      <c r="N41" s="161"/>
    </row>
    <row r="42" spans="1:17" ht="21.75" customHeight="1" x14ac:dyDescent="0.3">
      <c r="A42" s="638"/>
      <c r="B42" s="169"/>
      <c r="C42" s="294"/>
      <c r="D42" s="359" t="s">
        <v>35</v>
      </c>
      <c r="E42" s="90"/>
      <c r="F42" s="362"/>
      <c r="G42" s="366"/>
      <c r="H42" s="366"/>
      <c r="I42" s="366"/>
      <c r="J42" s="366"/>
      <c r="K42" s="366"/>
      <c r="L42" s="363"/>
      <c r="M42" s="270" t="str">
        <f>IF(O42=1,"","*")</f>
        <v/>
      </c>
      <c r="N42" s="161"/>
      <c r="O42" s="18">
        <f>IF(LEN(F42)&gt;3,1,IF(S4=1,1,0))</f>
        <v>1</v>
      </c>
      <c r="P42" s="120" t="str">
        <f>IF(F42&lt;&gt;"",F42,"")</f>
        <v/>
      </c>
    </row>
    <row r="43" spans="1:17" x14ac:dyDescent="0.3">
      <c r="A43" s="638"/>
      <c r="B43" s="169"/>
      <c r="C43" s="294"/>
      <c r="D43" s="359"/>
      <c r="E43" s="87"/>
      <c r="F43" s="139"/>
      <c r="G43" s="139"/>
      <c r="H43" s="139"/>
      <c r="I43" s="139"/>
      <c r="J43" s="139"/>
      <c r="K43" s="139"/>
      <c r="L43" s="139"/>
      <c r="M43" s="139"/>
      <c r="N43" s="161"/>
    </row>
    <row r="44" spans="1:17" ht="6" customHeight="1" x14ac:dyDescent="0.3">
      <c r="A44" s="638"/>
      <c r="B44" s="169"/>
      <c r="C44" s="171"/>
      <c r="D44" s="91"/>
      <c r="E44" s="91"/>
      <c r="F44" s="139"/>
      <c r="G44" s="139"/>
      <c r="H44" s="139"/>
      <c r="I44" s="139"/>
      <c r="J44" s="139"/>
      <c r="K44" s="139"/>
      <c r="L44" s="139"/>
      <c r="M44" s="139"/>
      <c r="N44" s="161"/>
    </row>
    <row r="45" spans="1:17" ht="18.75" customHeight="1" x14ac:dyDescent="0.3">
      <c r="A45" s="638"/>
      <c r="B45" s="365" t="str">
        <f>IF(O46=0,'P1'!$P$1,'P1'!$Q$1)</f>
        <v>Faltan datos, por favor revise los asteriscos rojos</v>
      </c>
      <c r="C45" s="365"/>
      <c r="D45" s="365"/>
      <c r="E45" s="365"/>
      <c r="F45" s="365"/>
      <c r="G45" s="365"/>
      <c r="H45" s="365"/>
      <c r="I45" s="365"/>
      <c r="J45" s="365"/>
      <c r="K45" s="365"/>
      <c r="L45" s="365"/>
      <c r="M45" s="365"/>
      <c r="N45" s="161"/>
    </row>
    <row r="46" spans="1:17" ht="63" customHeight="1" x14ac:dyDescent="0.3">
      <c r="A46" s="638"/>
      <c r="B46" s="161"/>
      <c r="C46" s="161"/>
      <c r="D46" s="164"/>
      <c r="E46" s="164"/>
      <c r="F46" s="161"/>
      <c r="G46" s="161"/>
      <c r="H46" s="161"/>
      <c r="I46" s="161"/>
      <c r="J46" s="161"/>
      <c r="K46" s="161"/>
      <c r="L46" s="161"/>
      <c r="M46" s="161"/>
      <c r="N46" s="161"/>
      <c r="O46" s="18">
        <f>IF(SUM(O31:O44)=5,1,0)</f>
        <v>0</v>
      </c>
      <c r="Q46" s="18">
        <v>36.75</v>
      </c>
    </row>
    <row r="47" spans="1:17" ht="180" customHeight="1" x14ac:dyDescent="0.3">
      <c r="A47" s="81"/>
      <c r="B47" s="80"/>
      <c r="C47" s="53"/>
      <c r="D47" s="54"/>
      <c r="E47" s="54"/>
      <c r="F47" s="53"/>
      <c r="G47" s="53"/>
      <c r="H47" s="53"/>
      <c r="I47" s="53"/>
      <c r="J47" s="53"/>
      <c r="K47" s="53"/>
      <c r="L47" s="53"/>
      <c r="M47" s="53"/>
      <c r="N47" s="53"/>
    </row>
    <row r="48" spans="1:17" ht="180" customHeight="1" x14ac:dyDescent="0.3">
      <c r="A48" s="53"/>
      <c r="B48" s="80"/>
      <c r="C48" s="53"/>
      <c r="D48" s="54"/>
      <c r="E48" s="54"/>
      <c r="F48" s="53"/>
      <c r="G48" s="53"/>
      <c r="H48" s="53"/>
      <c r="I48" s="53"/>
      <c r="J48" s="53"/>
      <c r="K48" s="53"/>
      <c r="L48" s="53"/>
      <c r="M48" s="53"/>
      <c r="N48" s="53"/>
    </row>
    <row r="49" spans="1:16" ht="27.75" customHeight="1" x14ac:dyDescent="0.35">
      <c r="A49" s="638"/>
      <c r="B49" s="162"/>
      <c r="C49" s="161"/>
      <c r="D49" s="279" t="str">
        <f>D1</f>
        <v>Persona Natural 2</v>
      </c>
      <c r="E49" s="164"/>
      <c r="F49" s="161"/>
      <c r="G49" s="161"/>
      <c r="H49" s="161"/>
      <c r="I49" s="161"/>
      <c r="J49" s="161"/>
      <c r="K49" s="161"/>
      <c r="L49" s="161"/>
      <c r="M49" s="161"/>
      <c r="N49" s="161"/>
    </row>
    <row r="50" spans="1:16" ht="12" customHeight="1" x14ac:dyDescent="0.3">
      <c r="A50" s="638"/>
      <c r="B50" s="161"/>
      <c r="C50" s="161"/>
      <c r="D50" s="167" t="s">
        <v>181</v>
      </c>
      <c r="E50" s="164"/>
      <c r="F50" s="161"/>
      <c r="G50" s="161"/>
      <c r="H50" s="161"/>
      <c r="I50" s="161"/>
      <c r="J50" s="161"/>
      <c r="K50" s="161"/>
      <c r="L50" s="161"/>
      <c r="M50" s="168"/>
      <c r="N50" s="161"/>
    </row>
    <row r="51" spans="1:16" ht="6" customHeight="1" x14ac:dyDescent="0.3">
      <c r="A51" s="638"/>
      <c r="B51" s="169"/>
      <c r="C51" s="171"/>
      <c r="D51" s="89"/>
      <c r="E51" s="185"/>
      <c r="F51" s="171"/>
      <c r="G51" s="171"/>
      <c r="H51" s="171"/>
      <c r="I51" s="171"/>
      <c r="J51" s="171"/>
      <c r="K51" s="171"/>
      <c r="L51" s="171"/>
      <c r="M51" s="135"/>
      <c r="N51" s="161"/>
    </row>
    <row r="52" spans="1:16" ht="15.95" customHeight="1" x14ac:dyDescent="0.3">
      <c r="A52" s="638"/>
      <c r="B52" s="169"/>
      <c r="C52" s="171"/>
      <c r="D52" s="359" t="s">
        <v>69</v>
      </c>
      <c r="E52" s="304"/>
      <c r="F52" s="615"/>
      <c r="G52" s="615"/>
      <c r="H52" s="615"/>
      <c r="I52" s="615"/>
      <c r="J52" s="615"/>
      <c r="K52" s="615"/>
      <c r="L52" s="615"/>
      <c r="M52" s="270" t="str">
        <f>IF(O52=1,"","*")</f>
        <v>*</v>
      </c>
      <c r="N52" s="161"/>
      <c r="O52" s="18">
        <f>IF(LEN(F52)&gt;3,1,0)</f>
        <v>0</v>
      </c>
      <c r="P52" s="18" t="str">
        <f>IF(F52&lt;&gt;"",F52,"")</f>
        <v/>
      </c>
    </row>
    <row r="53" spans="1:16" ht="15.95" customHeight="1" x14ac:dyDescent="0.3">
      <c r="A53" s="638"/>
      <c r="B53" s="169"/>
      <c r="C53" s="171"/>
      <c r="D53" s="359"/>
      <c r="E53" s="304"/>
      <c r="F53" s="614"/>
      <c r="G53" s="614"/>
      <c r="H53" s="614"/>
      <c r="I53" s="614"/>
      <c r="J53" s="614"/>
      <c r="K53" s="614"/>
      <c r="L53" s="614"/>
      <c r="M53" s="139"/>
      <c r="N53" s="161"/>
      <c r="P53" s="18" t="str">
        <f t="shared" ref="P53:P55" si="1">IF(F53&lt;&gt;"",F53,"")</f>
        <v/>
      </c>
    </row>
    <row r="54" spans="1:16" ht="15.95" customHeight="1" x14ac:dyDescent="0.3">
      <c r="A54" s="638"/>
      <c r="B54" s="169"/>
      <c r="C54" s="171"/>
      <c r="D54" s="359"/>
      <c r="E54" s="304"/>
      <c r="F54" s="614"/>
      <c r="G54" s="614"/>
      <c r="H54" s="614"/>
      <c r="I54" s="614"/>
      <c r="J54" s="614"/>
      <c r="K54" s="614"/>
      <c r="L54" s="614"/>
      <c r="M54" s="139"/>
      <c r="N54" s="161"/>
      <c r="P54" s="18" t="str">
        <f t="shared" si="1"/>
        <v/>
      </c>
    </row>
    <row r="55" spans="1:16" ht="15.95" customHeight="1" x14ac:dyDescent="0.3">
      <c r="A55" s="638"/>
      <c r="B55" s="169"/>
      <c r="C55" s="171"/>
      <c r="D55" s="359"/>
      <c r="E55" s="304"/>
      <c r="F55" s="616"/>
      <c r="G55" s="616"/>
      <c r="H55" s="616"/>
      <c r="I55" s="616"/>
      <c r="J55" s="616"/>
      <c r="K55" s="616"/>
      <c r="L55" s="616"/>
      <c r="M55" s="139"/>
      <c r="N55" s="161"/>
      <c r="P55" s="18" t="str">
        <f t="shared" si="1"/>
        <v/>
      </c>
    </row>
    <row r="56" spans="1:16" ht="6" customHeight="1" x14ac:dyDescent="0.3">
      <c r="A56" s="638"/>
      <c r="B56" s="169"/>
      <c r="C56" s="171"/>
      <c r="D56" s="91"/>
      <c r="E56" s="185"/>
      <c r="F56" s="171"/>
      <c r="G56" s="171"/>
      <c r="H56" s="171"/>
      <c r="I56" s="171"/>
      <c r="J56" s="171"/>
      <c r="K56" s="171"/>
      <c r="L56" s="171"/>
      <c r="M56" s="139"/>
      <c r="N56" s="161"/>
    </row>
    <row r="57" spans="1:16" ht="21.75" customHeight="1" x14ac:dyDescent="0.3">
      <c r="A57" s="638"/>
      <c r="B57" s="169"/>
      <c r="C57" s="294"/>
      <c r="D57" s="87" t="s">
        <v>129</v>
      </c>
      <c r="E57" s="304"/>
      <c r="F57" s="67"/>
      <c r="G57" s="270" t="str">
        <f>IF(O57=1,"","*")</f>
        <v>*</v>
      </c>
      <c r="H57" s="305"/>
      <c r="I57" s="305"/>
      <c r="J57" s="305"/>
      <c r="K57" s="305"/>
      <c r="L57" s="305"/>
      <c r="M57" s="171"/>
      <c r="N57" s="319" t="s">
        <v>245</v>
      </c>
      <c r="O57" s="18">
        <f>IF(F57&lt;&gt;"",1,0)</f>
        <v>0</v>
      </c>
      <c r="P57" s="18">
        <f>IF(F57="SI",0,1)</f>
        <v>1</v>
      </c>
    </row>
    <row r="58" spans="1:16" ht="6" customHeight="1" x14ac:dyDescent="0.3">
      <c r="A58" s="638"/>
      <c r="B58" s="169"/>
      <c r="C58" s="171"/>
      <c r="D58" s="92"/>
      <c r="E58" s="185"/>
      <c r="F58" s="171"/>
      <c r="G58" s="171"/>
      <c r="H58" s="171"/>
      <c r="I58" s="171"/>
      <c r="J58" s="171"/>
      <c r="K58" s="171"/>
      <c r="L58" s="171"/>
      <c r="M58" s="135"/>
      <c r="N58" s="161"/>
    </row>
    <row r="59" spans="1:16" ht="21.75" customHeight="1" x14ac:dyDescent="0.3">
      <c r="A59" s="638"/>
      <c r="B59" s="169"/>
      <c r="C59" s="294"/>
      <c r="D59" s="87" t="s">
        <v>24</v>
      </c>
      <c r="E59" s="304"/>
      <c r="F59" s="644"/>
      <c r="G59" s="644"/>
      <c r="H59" s="644"/>
      <c r="I59" s="644"/>
      <c r="J59" s="644"/>
      <c r="K59" s="644"/>
      <c r="L59" s="644"/>
      <c r="M59" s="270" t="str">
        <f>IF(O59=1,"","*")</f>
        <v/>
      </c>
      <c r="N59" s="161"/>
      <c r="O59" s="18">
        <f>IF(LEN(F59)&gt;3,1,IF(P57=1,1,0))</f>
        <v>1</v>
      </c>
      <c r="P59" s="120" t="str">
        <f>IF(F59="","",F59)</f>
        <v/>
      </c>
    </row>
    <row r="60" spans="1:16" ht="6" customHeight="1" x14ac:dyDescent="0.3">
      <c r="A60" s="638"/>
      <c r="B60" s="169"/>
      <c r="C60" s="171"/>
      <c r="D60" s="91"/>
      <c r="E60" s="185"/>
      <c r="F60" s="171"/>
      <c r="G60" s="171"/>
      <c r="H60" s="171"/>
      <c r="I60" s="171"/>
      <c r="J60" s="171"/>
      <c r="K60" s="171"/>
      <c r="L60" s="171"/>
      <c r="M60" s="139"/>
      <c r="N60" s="161"/>
    </row>
    <row r="61" spans="1:16" ht="21.75" customHeight="1" x14ac:dyDescent="0.3">
      <c r="A61" s="638"/>
      <c r="B61" s="169"/>
      <c r="C61" s="294"/>
      <c r="D61" s="87" t="s">
        <v>68</v>
      </c>
      <c r="E61" s="304"/>
      <c r="F61" s="627"/>
      <c r="G61" s="628"/>
      <c r="H61" s="629"/>
      <c r="I61" s="270" t="str">
        <f>IF(O61=1,"","*")</f>
        <v>*</v>
      </c>
      <c r="J61" s="255"/>
      <c r="K61" s="255"/>
      <c r="L61" s="255"/>
      <c r="M61" s="139"/>
      <c r="N61" s="161"/>
      <c r="O61" s="18">
        <f>IF(LEN(F61)&gt;3,1,0)</f>
        <v>0</v>
      </c>
      <c r="P61" s="18">
        <f ca="1">YEAR(TODAY())</f>
        <v>2020</v>
      </c>
    </row>
    <row r="62" spans="1:16" ht="6" customHeight="1" x14ac:dyDescent="0.3">
      <c r="A62" s="638"/>
      <c r="B62" s="169"/>
      <c r="C62" s="171"/>
      <c r="D62" s="91"/>
      <c r="E62" s="185"/>
      <c r="F62" s="171"/>
      <c r="G62" s="171"/>
      <c r="H62" s="171"/>
      <c r="I62" s="171"/>
      <c r="J62" s="171"/>
      <c r="K62" s="171"/>
      <c r="L62" s="171"/>
      <c r="M62" s="139"/>
      <c r="N62" s="161"/>
    </row>
    <row r="63" spans="1:16" ht="21.75" customHeight="1" x14ac:dyDescent="0.3">
      <c r="A63" s="638"/>
      <c r="B63" s="169"/>
      <c r="C63" s="294"/>
      <c r="D63" s="639" t="s">
        <v>26</v>
      </c>
      <c r="E63" s="304"/>
      <c r="F63" s="635"/>
      <c r="G63" s="636"/>
      <c r="H63" s="636"/>
      <c r="I63" s="637"/>
      <c r="J63" s="307"/>
      <c r="K63" s="270" t="str">
        <f>IF(O63=1,"","*")</f>
        <v>*</v>
      </c>
      <c r="L63" s="171"/>
      <c r="M63" s="139"/>
      <c r="N63" s="161"/>
      <c r="O63" s="18">
        <f>IF(LEN(F63)&gt;1,1,0)</f>
        <v>0</v>
      </c>
    </row>
    <row r="64" spans="1:16" ht="8.1" customHeight="1" x14ac:dyDescent="0.3">
      <c r="A64" s="638"/>
      <c r="B64" s="169"/>
      <c r="C64" s="294"/>
      <c r="D64" s="639"/>
      <c r="E64" s="185"/>
      <c r="F64" s="308"/>
      <c r="G64" s="308"/>
      <c r="H64" s="308"/>
      <c r="I64" s="171"/>
      <c r="J64" s="171"/>
      <c r="K64" s="171"/>
      <c r="L64" s="171"/>
      <c r="M64" s="139"/>
      <c r="N64" s="161"/>
    </row>
    <row r="65" spans="1:17" ht="6" customHeight="1" x14ac:dyDescent="0.3">
      <c r="A65" s="638"/>
      <c r="B65" s="169"/>
      <c r="C65" s="171"/>
      <c r="D65" s="91"/>
      <c r="E65" s="185"/>
      <c r="F65" s="171"/>
      <c r="G65" s="171"/>
      <c r="H65" s="171"/>
      <c r="I65" s="171"/>
      <c r="J65" s="171"/>
      <c r="K65" s="171"/>
      <c r="L65" s="171"/>
      <c r="M65" s="139"/>
      <c r="N65" s="161"/>
    </row>
    <row r="66" spans="1:17" ht="18.75" customHeight="1" x14ac:dyDescent="0.3">
      <c r="A66" s="638"/>
      <c r="B66" s="365" t="str">
        <f>IF(O67=0,'P1'!$P$1,'P1'!$Q$1)</f>
        <v>Faltan datos, por favor revise los asteriscos rojos</v>
      </c>
      <c r="C66" s="365"/>
      <c r="D66" s="365"/>
      <c r="E66" s="365"/>
      <c r="F66" s="365"/>
      <c r="G66" s="365"/>
      <c r="H66" s="365"/>
      <c r="I66" s="365"/>
      <c r="J66" s="365"/>
      <c r="K66" s="365"/>
      <c r="L66" s="365"/>
      <c r="M66" s="365"/>
      <c r="N66" s="161"/>
    </row>
    <row r="67" spans="1:17" ht="55.5" customHeight="1" x14ac:dyDescent="0.3">
      <c r="A67" s="638"/>
      <c r="B67" s="161"/>
      <c r="C67" s="161"/>
      <c r="D67" s="309"/>
      <c r="E67" s="164"/>
      <c r="F67" s="161"/>
      <c r="G67" s="161"/>
      <c r="H67" s="161"/>
      <c r="I67" s="161"/>
      <c r="J67" s="161"/>
      <c r="K67" s="161"/>
      <c r="L67" s="161"/>
      <c r="M67" s="161"/>
      <c r="N67" s="161"/>
      <c r="O67" s="18">
        <f>IF(SUM(O52:O63)=5,1,0)</f>
        <v>0</v>
      </c>
    </row>
    <row r="68" spans="1:17" ht="180" customHeight="1" x14ac:dyDescent="0.3">
      <c r="A68" s="81"/>
      <c r="B68" s="80"/>
      <c r="C68" s="53"/>
      <c r="D68" s="82"/>
      <c r="E68" s="54"/>
      <c r="F68" s="53"/>
      <c r="G68" s="53"/>
      <c r="H68" s="53"/>
      <c r="I68" s="53"/>
      <c r="J68" s="53"/>
      <c r="K68" s="53"/>
      <c r="L68" s="53"/>
      <c r="M68" s="53"/>
      <c r="N68" s="53"/>
    </row>
    <row r="69" spans="1:17" ht="180" customHeight="1" x14ac:dyDescent="0.3">
      <c r="A69" s="53"/>
      <c r="B69" s="80"/>
      <c r="C69" s="53"/>
      <c r="D69" s="54"/>
      <c r="E69" s="54"/>
      <c r="F69" s="53"/>
      <c r="G69" s="53"/>
      <c r="H69" s="53"/>
      <c r="I69" s="53"/>
      <c r="J69" s="53"/>
      <c r="K69" s="53"/>
      <c r="L69" s="53"/>
      <c r="M69" s="53"/>
      <c r="N69" s="53"/>
    </row>
    <row r="70" spans="1:17" ht="27.75" customHeight="1" x14ac:dyDescent="0.35">
      <c r="A70" s="638"/>
      <c r="B70" s="162"/>
      <c r="C70" s="161"/>
      <c r="D70" s="318" t="str">
        <f>D1</f>
        <v>Persona Natural 2</v>
      </c>
      <c r="E70" s="164"/>
      <c r="F70" s="161"/>
      <c r="G70" s="161"/>
      <c r="H70" s="161"/>
      <c r="I70" s="161"/>
      <c r="J70" s="161"/>
      <c r="K70" s="161"/>
      <c r="L70" s="161"/>
      <c r="M70" s="161"/>
      <c r="N70" s="161"/>
    </row>
    <row r="71" spans="1:17" ht="12" customHeight="1" x14ac:dyDescent="0.3">
      <c r="A71" s="638"/>
      <c r="B71" s="161"/>
      <c r="C71" s="161"/>
      <c r="D71" s="167" t="s">
        <v>181</v>
      </c>
      <c r="E71" s="164"/>
      <c r="F71" s="161"/>
      <c r="G71" s="161"/>
      <c r="H71" s="161"/>
      <c r="I71" s="161"/>
      <c r="J71" s="161"/>
      <c r="K71" s="161"/>
      <c r="L71" s="161"/>
      <c r="M71" s="168"/>
      <c r="N71" s="161"/>
    </row>
    <row r="72" spans="1:17" ht="6" customHeight="1" x14ac:dyDescent="0.3">
      <c r="A72" s="638"/>
      <c r="B72" s="169"/>
      <c r="C72" s="171"/>
      <c r="D72" s="89"/>
      <c r="E72" s="185"/>
      <c r="F72" s="171"/>
      <c r="G72" s="171"/>
      <c r="H72" s="171"/>
      <c r="I72" s="171"/>
      <c r="J72" s="171"/>
      <c r="K72" s="171"/>
      <c r="L72" s="171"/>
      <c r="M72" s="135"/>
      <c r="N72" s="161"/>
    </row>
    <row r="73" spans="1:17" ht="18.75" customHeight="1" x14ac:dyDescent="0.3">
      <c r="A73" s="638"/>
      <c r="B73" s="169"/>
      <c r="C73" s="171"/>
      <c r="D73" s="623" t="s">
        <v>38</v>
      </c>
      <c r="E73" s="304"/>
      <c r="F73" s="624"/>
      <c r="G73" s="625"/>
      <c r="H73" s="625"/>
      <c r="I73" s="625"/>
      <c r="J73" s="625"/>
      <c r="K73" s="625"/>
      <c r="L73" s="626"/>
      <c r="M73" s="655" t="str">
        <f>IF(O73=1,"","*")</f>
        <v>*</v>
      </c>
      <c r="N73" s="161"/>
      <c r="O73" s="18">
        <f>IF(OR(P73=1,P74=1),1,0)</f>
        <v>0</v>
      </c>
      <c r="P73" s="18">
        <f>IF(LEN(F73)&gt;3,1,0)</f>
        <v>0</v>
      </c>
    </row>
    <row r="74" spans="1:17" ht="18.75" customHeight="1" x14ac:dyDescent="0.3">
      <c r="A74" s="638"/>
      <c r="B74" s="169"/>
      <c r="C74" s="171"/>
      <c r="D74" s="623"/>
      <c r="E74" s="304"/>
      <c r="F74" s="624"/>
      <c r="G74" s="625"/>
      <c r="H74" s="625"/>
      <c r="I74" s="625"/>
      <c r="J74" s="625"/>
      <c r="K74" s="625"/>
      <c r="L74" s="626"/>
      <c r="M74" s="655"/>
      <c r="N74" s="161"/>
      <c r="P74" s="18">
        <f>IF(LEN(F74)&gt;3,1,0)</f>
        <v>0</v>
      </c>
      <c r="Q74" s="120" t="str">
        <f>IF(F74="","",F74)</f>
        <v/>
      </c>
    </row>
    <row r="75" spans="1:17" ht="6" customHeight="1" x14ac:dyDescent="0.3">
      <c r="A75" s="638"/>
      <c r="B75" s="169"/>
      <c r="C75" s="171"/>
      <c r="D75" s="92"/>
      <c r="E75" s="185"/>
      <c r="F75" s="171"/>
      <c r="G75" s="171"/>
      <c r="H75" s="171"/>
      <c r="I75" s="171"/>
      <c r="J75" s="171"/>
      <c r="K75" s="171"/>
      <c r="L75" s="171"/>
      <c r="M75" s="135"/>
      <c r="N75" s="161"/>
    </row>
    <row r="76" spans="1:17" ht="21.75" customHeight="1" x14ac:dyDescent="0.3">
      <c r="A76" s="638"/>
      <c r="B76" s="169"/>
      <c r="C76" s="171"/>
      <c r="D76" s="87" t="s">
        <v>28</v>
      </c>
      <c r="E76" s="304"/>
      <c r="F76" s="253"/>
      <c r="G76" s="270" t="str">
        <f>IF(O76=1,"","*")</f>
        <v>*</v>
      </c>
      <c r="H76" s="171"/>
      <c r="I76" s="171"/>
      <c r="J76" s="171"/>
      <c r="K76" s="171"/>
      <c r="L76" s="171"/>
      <c r="M76" s="139"/>
      <c r="N76" s="161"/>
      <c r="O76" s="18">
        <f>IF(F76&lt;&gt;"",1,0)</f>
        <v>0</v>
      </c>
      <c r="P76" s="85">
        <f>IF(F76&lt;&gt;"NO",1,0)</f>
        <v>1</v>
      </c>
    </row>
    <row r="77" spans="1:17" ht="6" customHeight="1" x14ac:dyDescent="0.3">
      <c r="A77" s="638"/>
      <c r="B77" s="169"/>
      <c r="C77" s="171"/>
      <c r="D77" s="91"/>
      <c r="E77" s="185"/>
      <c r="F77" s="171"/>
      <c r="G77" s="171"/>
      <c r="H77" s="171"/>
      <c r="I77" s="171"/>
      <c r="J77" s="171"/>
      <c r="K77" s="171"/>
      <c r="L77" s="171"/>
      <c r="M77" s="139"/>
      <c r="N77" s="161"/>
    </row>
    <row r="78" spans="1:17" s="85" customFormat="1" ht="21.75" customHeight="1" x14ac:dyDescent="0.3">
      <c r="A78" s="638"/>
      <c r="B78" s="310"/>
      <c r="C78" s="311"/>
      <c r="D78" s="639" t="s">
        <v>39</v>
      </c>
      <c r="E78" s="312"/>
      <c r="F78" s="632"/>
      <c r="G78" s="633"/>
      <c r="H78" s="633"/>
      <c r="I78" s="633"/>
      <c r="J78" s="633"/>
      <c r="K78" s="633"/>
      <c r="L78" s="634"/>
      <c r="M78" s="270" t="str">
        <f>IF(O78=1,"","*")</f>
        <v/>
      </c>
      <c r="N78" s="313"/>
      <c r="O78" s="85">
        <f>IF(LEN(F78)&gt;3,1,IF(P76=1,1,0))</f>
        <v>1</v>
      </c>
      <c r="P78" s="120" t="str">
        <f>IF(F78="","",F78)</f>
        <v/>
      </c>
    </row>
    <row r="79" spans="1:17" ht="8.1" customHeight="1" x14ac:dyDescent="0.3">
      <c r="A79" s="638"/>
      <c r="B79" s="169"/>
      <c r="C79" s="268"/>
      <c r="D79" s="639"/>
      <c r="E79" s="185"/>
      <c r="F79" s="171"/>
      <c r="G79" s="171"/>
      <c r="H79" s="171"/>
      <c r="I79" s="171"/>
      <c r="J79" s="171"/>
      <c r="K79" s="171"/>
      <c r="L79" s="171"/>
      <c r="M79" s="139"/>
      <c r="N79" s="161"/>
    </row>
    <row r="80" spans="1:17" ht="6" customHeight="1" x14ac:dyDescent="0.3">
      <c r="A80" s="638"/>
      <c r="B80" s="169"/>
      <c r="C80" s="171"/>
      <c r="D80" s="91"/>
      <c r="E80" s="185"/>
      <c r="F80" s="171"/>
      <c r="G80" s="171"/>
      <c r="H80" s="171"/>
      <c r="I80" s="171"/>
      <c r="J80" s="171"/>
      <c r="K80" s="171"/>
      <c r="L80" s="171"/>
      <c r="M80" s="139"/>
      <c r="N80" s="161"/>
    </row>
    <row r="81" spans="1:18" ht="30" customHeight="1" x14ac:dyDescent="0.3">
      <c r="A81" s="638"/>
      <c r="B81" s="169"/>
      <c r="C81" s="171"/>
      <c r="D81" s="639" t="s">
        <v>317</v>
      </c>
      <c r="E81" s="639"/>
      <c r="F81" s="639"/>
      <c r="G81" s="639"/>
      <c r="H81" s="639"/>
      <c r="I81" s="639"/>
      <c r="J81" s="639"/>
      <c r="K81" s="639"/>
      <c r="L81" s="639"/>
      <c r="M81" s="139"/>
      <c r="N81" s="161"/>
      <c r="O81" s="18">
        <f>IF(SUM(P83:P86)&gt;=0,1,0)</f>
        <v>1</v>
      </c>
      <c r="P81" s="18">
        <f>IF(SUM(Q83:Q86)&gt;=1,1,0)</f>
        <v>0</v>
      </c>
      <c r="R81" s="18" t="str">
        <f>IF(P81=1,"SI(Completar el formulario IRS W-9 y Waiver Persona Natural)","NO")</f>
        <v>NO</v>
      </c>
    </row>
    <row r="82" spans="1:18" ht="13.5" customHeight="1" x14ac:dyDescent="0.3">
      <c r="A82" s="638"/>
      <c r="B82" s="169"/>
      <c r="C82" s="171"/>
      <c r="D82" s="640" t="s">
        <v>96</v>
      </c>
      <c r="E82" s="640"/>
      <c r="F82" s="640"/>
      <c r="G82" s="640"/>
      <c r="H82" s="640"/>
      <c r="I82" s="640"/>
      <c r="J82" s="640"/>
      <c r="K82" s="641"/>
      <c r="L82" s="314"/>
      <c r="M82" s="139"/>
      <c r="N82" s="161"/>
    </row>
    <row r="83" spans="1:18" ht="18.75" customHeight="1" x14ac:dyDescent="0.3">
      <c r="A83" s="638"/>
      <c r="B83" s="169"/>
      <c r="C83" s="171"/>
      <c r="D83" s="640"/>
      <c r="E83" s="640"/>
      <c r="F83" s="640"/>
      <c r="G83" s="640"/>
      <c r="H83" s="640"/>
      <c r="I83" s="640"/>
      <c r="J83" s="640"/>
      <c r="K83" s="642"/>
      <c r="L83" s="119"/>
      <c r="M83" s="270"/>
      <c r="N83" s="161"/>
      <c r="P83" s="18">
        <f>IF(L83&lt;&gt;"",1,0)</f>
        <v>0</v>
      </c>
      <c r="Q83" s="18">
        <f>IF(L83="SI",1,0)</f>
        <v>0</v>
      </c>
    </row>
    <row r="84" spans="1:18" ht="18.75" customHeight="1" x14ac:dyDescent="0.3">
      <c r="A84" s="638"/>
      <c r="B84" s="169"/>
      <c r="C84" s="171"/>
      <c r="D84" s="630" t="s">
        <v>97</v>
      </c>
      <c r="E84" s="630"/>
      <c r="F84" s="630"/>
      <c r="G84" s="630"/>
      <c r="H84" s="630"/>
      <c r="I84" s="630"/>
      <c r="J84" s="630"/>
      <c r="K84" s="631"/>
      <c r="L84" s="119"/>
      <c r="M84" s="270"/>
      <c r="N84" s="161"/>
      <c r="P84" s="18">
        <f>IF(L84&lt;&gt;"",1,0)</f>
        <v>0</v>
      </c>
      <c r="Q84" s="18">
        <f>IF(L84="SI",1,0)</f>
        <v>0</v>
      </c>
    </row>
    <row r="85" spans="1:18" ht="18.75" customHeight="1" x14ac:dyDescent="0.3">
      <c r="A85" s="638"/>
      <c r="B85" s="169"/>
      <c r="C85" s="171"/>
      <c r="D85" s="630" t="s">
        <v>98</v>
      </c>
      <c r="E85" s="630"/>
      <c r="F85" s="630"/>
      <c r="G85" s="630"/>
      <c r="H85" s="630"/>
      <c r="I85" s="630"/>
      <c r="J85" s="630"/>
      <c r="K85" s="631"/>
      <c r="L85" s="119"/>
      <c r="M85" s="270"/>
      <c r="N85" s="161"/>
      <c r="P85" s="18">
        <f>IF(L85&lt;&gt;"",1,0)</f>
        <v>0</v>
      </c>
      <c r="Q85" s="18">
        <f>IF(L85="SI",1,0)</f>
        <v>0</v>
      </c>
    </row>
    <row r="86" spans="1:18" ht="18.75" customHeight="1" x14ac:dyDescent="0.3">
      <c r="A86" s="638"/>
      <c r="B86" s="169"/>
      <c r="C86" s="171"/>
      <c r="D86" s="630" t="s">
        <v>99</v>
      </c>
      <c r="E86" s="630"/>
      <c r="F86" s="630"/>
      <c r="G86" s="630"/>
      <c r="H86" s="630"/>
      <c r="I86" s="630"/>
      <c r="J86" s="630"/>
      <c r="K86" s="631"/>
      <c r="L86" s="119"/>
      <c r="M86" s="270"/>
      <c r="N86" s="161"/>
      <c r="P86" s="18">
        <f>IF(L86&lt;&gt;"",1,0)</f>
        <v>0</v>
      </c>
      <c r="Q86" s="18">
        <f>IF(L86="SI",1,0)</f>
        <v>0</v>
      </c>
    </row>
    <row r="87" spans="1:18" x14ac:dyDescent="0.3">
      <c r="A87" s="638"/>
      <c r="B87" s="169"/>
      <c r="C87" s="171"/>
      <c r="D87" s="643" t="str">
        <f>IF(P81=1,"Si debe llenar el formulario IRS W-9 y Waiver Persona Natural","")</f>
        <v/>
      </c>
      <c r="E87" s="643"/>
      <c r="F87" s="643"/>
      <c r="G87" s="643"/>
      <c r="H87" s="643"/>
      <c r="I87" s="643"/>
      <c r="J87" s="643"/>
      <c r="K87" s="643"/>
      <c r="L87" s="643"/>
      <c r="M87" s="139"/>
      <c r="N87" s="161"/>
    </row>
    <row r="88" spans="1:18" ht="6" customHeight="1" x14ac:dyDescent="0.3">
      <c r="A88" s="638"/>
      <c r="B88" s="169"/>
      <c r="C88" s="171"/>
      <c r="D88" s="91"/>
      <c r="E88" s="185"/>
      <c r="F88" s="171"/>
      <c r="G88" s="171"/>
      <c r="H88" s="171"/>
      <c r="I88" s="171"/>
      <c r="J88" s="171"/>
      <c r="K88" s="171"/>
      <c r="L88" s="171"/>
      <c r="M88" s="139"/>
      <c r="N88" s="161"/>
    </row>
    <row r="89" spans="1:18" ht="18.75" customHeight="1" x14ac:dyDescent="0.3">
      <c r="A89" s="638"/>
      <c r="B89" s="365" t="str">
        <f>IF(O90=0,'P1'!$P$1,'P1'!$Q$1)</f>
        <v>Faltan datos, por favor revise los asteriscos rojos</v>
      </c>
      <c r="C89" s="365"/>
      <c r="D89" s="365"/>
      <c r="E89" s="365"/>
      <c r="F89" s="365"/>
      <c r="G89" s="365"/>
      <c r="H89" s="365"/>
      <c r="I89" s="365"/>
      <c r="J89" s="365"/>
      <c r="K89" s="365"/>
      <c r="L89" s="365"/>
      <c r="M89" s="365"/>
      <c r="N89" s="161"/>
    </row>
    <row r="90" spans="1:18" ht="36.75" customHeight="1" x14ac:dyDescent="0.3">
      <c r="A90" s="638"/>
      <c r="B90" s="161"/>
      <c r="C90" s="161"/>
      <c r="D90" s="309"/>
      <c r="E90" s="164"/>
      <c r="F90" s="161"/>
      <c r="G90" s="161"/>
      <c r="H90" s="161"/>
      <c r="I90" s="161"/>
      <c r="J90" s="161"/>
      <c r="K90" s="161"/>
      <c r="L90" s="161"/>
      <c r="M90" s="161"/>
      <c r="N90" s="161"/>
      <c r="O90" s="18">
        <f>IF(SUM(O73:O87)=4,1,0)</f>
        <v>0</v>
      </c>
    </row>
    <row r="91" spans="1:18" s="53" customFormat="1" ht="180" customHeight="1" x14ac:dyDescent="0.3">
      <c r="A91" s="81"/>
      <c r="B91" s="80"/>
      <c r="D91" s="82"/>
      <c r="E91" s="54"/>
    </row>
    <row r="92" spans="1:18" ht="180" customHeight="1" x14ac:dyDescent="0.3">
      <c r="A92" s="53"/>
      <c r="B92" s="80"/>
      <c r="C92" s="53"/>
      <c r="D92" s="54"/>
      <c r="E92" s="54"/>
      <c r="F92" s="53"/>
      <c r="G92" s="53"/>
      <c r="H92" s="53"/>
      <c r="I92" s="53"/>
      <c r="J92" s="53"/>
      <c r="K92" s="53"/>
      <c r="L92" s="53"/>
      <c r="M92" s="53"/>
      <c r="N92" s="53"/>
    </row>
    <row r="93" spans="1:18" ht="27.75" customHeight="1" x14ac:dyDescent="0.35">
      <c r="A93" s="638"/>
      <c r="B93" s="162"/>
      <c r="C93" s="161"/>
      <c r="D93" s="318" t="str">
        <f>D1</f>
        <v>Persona Natural 2</v>
      </c>
      <c r="E93" s="164"/>
      <c r="F93" s="161"/>
      <c r="G93" s="161"/>
      <c r="H93" s="161"/>
      <c r="I93" s="161"/>
      <c r="J93" s="161"/>
      <c r="K93" s="161"/>
      <c r="L93" s="161"/>
      <c r="M93" s="161"/>
      <c r="N93" s="161"/>
    </row>
    <row r="94" spans="1:18" ht="12" customHeight="1" x14ac:dyDescent="0.3">
      <c r="A94" s="638"/>
      <c r="B94" s="161"/>
      <c r="C94" s="161"/>
      <c r="D94" s="315" t="s">
        <v>181</v>
      </c>
      <c r="E94" s="164"/>
      <c r="F94" s="161"/>
      <c r="G94" s="161"/>
      <c r="H94" s="161"/>
      <c r="I94" s="161"/>
      <c r="J94" s="161"/>
      <c r="K94" s="161"/>
      <c r="L94" s="161"/>
      <c r="M94" s="168"/>
      <c r="N94" s="161"/>
    </row>
    <row r="95" spans="1:18" ht="6" customHeight="1" x14ac:dyDescent="0.3">
      <c r="A95" s="638"/>
      <c r="B95" s="169"/>
      <c r="C95" s="171"/>
      <c r="D95" s="89"/>
      <c r="E95" s="185"/>
      <c r="F95" s="171"/>
      <c r="G95" s="171"/>
      <c r="H95" s="171"/>
      <c r="I95" s="171"/>
      <c r="J95" s="171"/>
      <c r="K95" s="171"/>
      <c r="L95" s="171"/>
      <c r="M95" s="135"/>
      <c r="N95" s="161"/>
    </row>
    <row r="96" spans="1:18" ht="5.65" customHeight="1" x14ac:dyDescent="0.3">
      <c r="A96" s="638"/>
      <c r="B96" s="169"/>
      <c r="C96" s="171"/>
      <c r="D96" s="621" t="s">
        <v>153</v>
      </c>
      <c r="E96" s="185"/>
      <c r="F96" s="171"/>
      <c r="G96" s="171"/>
      <c r="H96" s="171"/>
      <c r="I96" s="171"/>
      <c r="J96" s="171"/>
      <c r="K96" s="171"/>
      <c r="L96" s="171"/>
      <c r="M96" s="139"/>
      <c r="N96" s="161"/>
    </row>
    <row r="97" spans="1:16" ht="21.75" customHeight="1" x14ac:dyDescent="0.3">
      <c r="A97" s="638"/>
      <c r="B97" s="169"/>
      <c r="C97" s="171"/>
      <c r="D97" s="621"/>
      <c r="E97" s="304"/>
      <c r="F97" s="253"/>
      <c r="G97" s="270" t="str">
        <f>IF(O97=1,"","*")</f>
        <v>*</v>
      </c>
      <c r="H97" s="311"/>
      <c r="I97" s="311"/>
      <c r="J97" s="311"/>
      <c r="K97" s="311"/>
      <c r="L97" s="311"/>
      <c r="M97" s="139"/>
      <c r="N97" s="321" t="s">
        <v>245</v>
      </c>
      <c r="O97" s="18">
        <f>IF(F97&lt;&gt;"",1,0)</f>
        <v>0</v>
      </c>
    </row>
    <row r="98" spans="1:16" ht="5.65" customHeight="1" x14ac:dyDescent="0.3">
      <c r="A98" s="638"/>
      <c r="B98" s="169"/>
      <c r="C98" s="171"/>
      <c r="D98" s="621"/>
      <c r="E98" s="185"/>
      <c r="F98" s="171"/>
      <c r="G98" s="171"/>
      <c r="H98" s="171"/>
      <c r="I98" s="171"/>
      <c r="J98" s="171"/>
      <c r="K98" s="171"/>
      <c r="L98" s="171"/>
      <c r="M98" s="139"/>
      <c r="N98" s="161"/>
    </row>
    <row r="99" spans="1:16" ht="6" customHeight="1" x14ac:dyDescent="0.3">
      <c r="A99" s="638"/>
      <c r="B99" s="169"/>
      <c r="C99" s="171"/>
      <c r="D99" s="91"/>
      <c r="E99" s="185"/>
      <c r="F99" s="171"/>
      <c r="G99" s="171"/>
      <c r="H99" s="171"/>
      <c r="I99" s="171"/>
      <c r="J99" s="171"/>
      <c r="K99" s="171"/>
      <c r="L99" s="171"/>
      <c r="M99" s="139"/>
      <c r="N99" s="161"/>
    </row>
    <row r="100" spans="1:16" ht="9" customHeight="1" x14ac:dyDescent="0.3">
      <c r="A100" s="638"/>
      <c r="B100" s="169"/>
      <c r="C100" s="171"/>
      <c r="D100" s="621" t="s">
        <v>154</v>
      </c>
      <c r="E100" s="185"/>
      <c r="F100" s="171"/>
      <c r="G100" s="171"/>
      <c r="H100" s="171"/>
      <c r="I100" s="171"/>
      <c r="J100" s="171"/>
      <c r="K100" s="171"/>
      <c r="L100" s="171"/>
      <c r="M100" s="139"/>
      <c r="N100" s="161"/>
    </row>
    <row r="101" spans="1:16" ht="21.75" customHeight="1" x14ac:dyDescent="0.3">
      <c r="A101" s="638"/>
      <c r="B101" s="169"/>
      <c r="C101" s="171"/>
      <c r="D101" s="621"/>
      <c r="E101" s="304"/>
      <c r="F101" s="253"/>
      <c r="G101" s="270" t="str">
        <f>IF(O101=1,"","*")</f>
        <v>*</v>
      </c>
      <c r="H101" s="171"/>
      <c r="I101" s="171"/>
      <c r="J101" s="171"/>
      <c r="K101" s="171"/>
      <c r="L101" s="171"/>
      <c r="M101" s="139"/>
      <c r="N101" s="161"/>
      <c r="O101" s="18">
        <f>IF(F101&lt;&gt;"",1,0)</f>
        <v>0</v>
      </c>
      <c r="P101" s="18">
        <f>IF(OR(F101="SI",F97="SI"),0,1)</f>
        <v>1</v>
      </c>
    </row>
    <row r="102" spans="1:16" ht="9" customHeight="1" x14ac:dyDescent="0.3">
      <c r="A102" s="638"/>
      <c r="B102" s="169"/>
      <c r="C102" s="171"/>
      <c r="D102" s="621"/>
      <c r="E102" s="185"/>
      <c r="F102" s="171"/>
      <c r="G102" s="171"/>
      <c r="H102" s="171"/>
      <c r="I102" s="171"/>
      <c r="J102" s="171"/>
      <c r="K102" s="171"/>
      <c r="L102" s="171"/>
      <c r="M102" s="139"/>
      <c r="N102" s="161"/>
    </row>
    <row r="103" spans="1:16" ht="6" customHeight="1" x14ac:dyDescent="0.3">
      <c r="A103" s="638"/>
      <c r="B103" s="169"/>
      <c r="C103" s="171"/>
      <c r="D103" s="92"/>
      <c r="E103" s="185"/>
      <c r="F103" s="171"/>
      <c r="G103" s="171"/>
      <c r="H103" s="171"/>
      <c r="I103" s="171"/>
      <c r="J103" s="171"/>
      <c r="K103" s="171"/>
      <c r="L103" s="171"/>
      <c r="M103" s="135"/>
      <c r="N103" s="161"/>
    </row>
    <row r="104" spans="1:16" ht="21.75" customHeight="1" x14ac:dyDescent="0.3">
      <c r="A104" s="638"/>
      <c r="B104" s="169"/>
      <c r="C104" s="171"/>
      <c r="D104" s="281" t="s">
        <v>46</v>
      </c>
      <c r="E104" s="304"/>
      <c r="F104" s="624"/>
      <c r="G104" s="625"/>
      <c r="H104" s="625"/>
      <c r="I104" s="625"/>
      <c r="J104" s="625"/>
      <c r="K104" s="625"/>
      <c r="L104" s="626"/>
      <c r="M104" s="270" t="str">
        <f>IF(O104=1,"","*")</f>
        <v/>
      </c>
      <c r="N104" s="161"/>
      <c r="O104" s="18">
        <f>IF(LEN(F104)&gt;3,1,IF(P101=1,1,0))</f>
        <v>1</v>
      </c>
      <c r="P104" s="120" t="str">
        <f>IF(F104="","",F104)</f>
        <v/>
      </c>
    </row>
    <row r="105" spans="1:16" ht="6" customHeight="1" x14ac:dyDescent="0.3">
      <c r="A105" s="638"/>
      <c r="B105" s="169"/>
      <c r="C105" s="171"/>
      <c r="D105" s="282"/>
      <c r="E105" s="185"/>
      <c r="F105" s="170"/>
      <c r="G105" s="170"/>
      <c r="H105" s="170"/>
      <c r="I105" s="170"/>
      <c r="J105" s="170"/>
      <c r="K105" s="170"/>
      <c r="L105" s="170"/>
      <c r="M105" s="139"/>
      <c r="N105" s="161"/>
    </row>
    <row r="106" spans="1:16" ht="21.75" customHeight="1" x14ac:dyDescent="0.3">
      <c r="A106" s="638"/>
      <c r="B106" s="169"/>
      <c r="C106" s="268"/>
      <c r="D106" s="281" t="s">
        <v>47</v>
      </c>
      <c r="E106" s="304"/>
      <c r="F106" s="624"/>
      <c r="G106" s="625"/>
      <c r="H106" s="625"/>
      <c r="I106" s="625"/>
      <c r="J106" s="625"/>
      <c r="K106" s="625"/>
      <c r="L106" s="626"/>
      <c r="M106" s="270" t="str">
        <f>IF(O106=1,"","*")</f>
        <v/>
      </c>
      <c r="N106" s="161"/>
      <c r="O106" s="18">
        <f>IF(LEN(F106)&gt;3,1,IF(P101=1,1,0))</f>
        <v>1</v>
      </c>
      <c r="P106" s="120" t="str">
        <f>IF(F106="","",F106)</f>
        <v/>
      </c>
    </row>
    <row r="107" spans="1:16" ht="6" customHeight="1" x14ac:dyDescent="0.3">
      <c r="A107" s="638"/>
      <c r="B107" s="169"/>
      <c r="C107" s="171"/>
      <c r="D107" s="282"/>
      <c r="E107" s="185"/>
      <c r="F107" s="170"/>
      <c r="G107" s="170"/>
      <c r="H107" s="170"/>
      <c r="I107" s="170"/>
      <c r="J107" s="170"/>
      <c r="K107" s="170"/>
      <c r="L107" s="170"/>
      <c r="M107" s="139"/>
      <c r="N107" s="161"/>
    </row>
    <row r="108" spans="1:16" ht="21.75" customHeight="1" x14ac:dyDescent="0.3">
      <c r="A108" s="638"/>
      <c r="B108" s="169"/>
      <c r="C108" s="268"/>
      <c r="D108" s="281" t="s">
        <v>48</v>
      </c>
      <c r="E108" s="304"/>
      <c r="F108" s="624"/>
      <c r="G108" s="625"/>
      <c r="H108" s="625"/>
      <c r="I108" s="625"/>
      <c r="J108" s="625"/>
      <c r="K108" s="625"/>
      <c r="L108" s="626"/>
      <c r="M108" s="270" t="str">
        <f>IF(O108=1,"","*")</f>
        <v/>
      </c>
      <c r="N108" s="161"/>
      <c r="O108" s="18">
        <f>IF(LEN(F108)&gt;3,1,IF(P101=1,1,0))</f>
        <v>1</v>
      </c>
      <c r="P108" s="120" t="str">
        <f>IF(F108="","",F108)</f>
        <v/>
      </c>
    </row>
    <row r="109" spans="1:16" ht="6" customHeight="1" x14ac:dyDescent="0.3">
      <c r="A109" s="638"/>
      <c r="B109" s="169"/>
      <c r="C109" s="171"/>
      <c r="D109" s="282"/>
      <c r="E109" s="185"/>
      <c r="F109" s="170"/>
      <c r="G109" s="170"/>
      <c r="H109" s="170"/>
      <c r="I109" s="170"/>
      <c r="J109" s="170"/>
      <c r="K109" s="170"/>
      <c r="L109" s="170"/>
      <c r="M109" s="139"/>
      <c r="N109" s="161"/>
    </row>
    <row r="110" spans="1:16" ht="21.75" customHeight="1" x14ac:dyDescent="0.3">
      <c r="A110" s="638"/>
      <c r="B110" s="169"/>
      <c r="C110" s="294"/>
      <c r="D110" s="281" t="s">
        <v>182</v>
      </c>
      <c r="E110" s="304"/>
      <c r="F110" s="645"/>
      <c r="G110" s="646"/>
      <c r="H110" s="646"/>
      <c r="I110" s="646"/>
      <c r="J110" s="646"/>
      <c r="K110" s="646"/>
      <c r="L110" s="647"/>
      <c r="M110" s="270" t="str">
        <f>IF(O110=1,"","*")</f>
        <v>*</v>
      </c>
      <c r="N110" s="161"/>
      <c r="O110" s="18">
        <f>IF(LEN(F110)&gt;3,1,0)</f>
        <v>0</v>
      </c>
      <c r="P110" s="18">
        <f>IFERROR(VLOOKUP(F110,Listas!A2:B7,2,0),0)</f>
        <v>0</v>
      </c>
    </row>
    <row r="111" spans="1:16" ht="6" customHeight="1" x14ac:dyDescent="0.3">
      <c r="A111" s="638"/>
      <c r="B111" s="169"/>
      <c r="C111" s="171"/>
      <c r="D111" s="282"/>
      <c r="E111" s="185"/>
      <c r="F111" s="170"/>
      <c r="G111" s="170"/>
      <c r="H111" s="170"/>
      <c r="I111" s="170"/>
      <c r="J111" s="170"/>
      <c r="K111" s="170"/>
      <c r="L111" s="170"/>
      <c r="M111" s="139"/>
      <c r="N111" s="161"/>
    </row>
    <row r="112" spans="1:16" ht="21.75" customHeight="1" x14ac:dyDescent="0.3">
      <c r="A112" s="638"/>
      <c r="B112" s="169"/>
      <c r="C112" s="268"/>
      <c r="D112" s="281" t="s">
        <v>49</v>
      </c>
      <c r="E112" s="304"/>
      <c r="F112" s="624"/>
      <c r="G112" s="625"/>
      <c r="H112" s="625"/>
      <c r="I112" s="625"/>
      <c r="J112" s="625"/>
      <c r="K112" s="625"/>
      <c r="L112" s="626"/>
      <c r="M112" s="270" t="str">
        <f>IF(O112=1,"","*")</f>
        <v>*</v>
      </c>
      <c r="N112" s="161"/>
      <c r="O112" s="18">
        <f>IF(LEN(F112)&gt;3,1,IF(P110=1,1,0))</f>
        <v>0</v>
      </c>
      <c r="P112" s="120" t="str">
        <f>IF(F112="","",F112)</f>
        <v/>
      </c>
    </row>
    <row r="113" spans="1:17" ht="6" customHeight="1" x14ac:dyDescent="0.3">
      <c r="A113" s="638"/>
      <c r="B113" s="169"/>
      <c r="C113" s="171"/>
      <c r="D113" s="282"/>
      <c r="E113" s="185"/>
      <c r="F113" s="170"/>
      <c r="G113" s="170"/>
      <c r="H113" s="170"/>
      <c r="I113" s="170"/>
      <c r="J113" s="170"/>
      <c r="K113" s="170"/>
      <c r="L113" s="170"/>
      <c r="M113" s="139"/>
      <c r="N113" s="161"/>
    </row>
    <row r="114" spans="1:17" ht="21.75" customHeight="1" x14ac:dyDescent="0.3">
      <c r="A114" s="638"/>
      <c r="B114" s="169"/>
      <c r="C114" s="268"/>
      <c r="D114" s="281" t="s">
        <v>50</v>
      </c>
      <c r="E114" s="304"/>
      <c r="F114" s="624"/>
      <c r="G114" s="625"/>
      <c r="H114" s="625"/>
      <c r="I114" s="625"/>
      <c r="J114" s="625"/>
      <c r="K114" s="625"/>
      <c r="L114" s="626"/>
      <c r="M114" s="270" t="str">
        <f>IF(O114=1,"","*")</f>
        <v>*</v>
      </c>
      <c r="N114" s="161"/>
      <c r="O114" s="18">
        <f>IF(LEN(F114)&gt;3,1,IF(P110=1,1,0))</f>
        <v>0</v>
      </c>
      <c r="P114" s="120" t="str">
        <f>IF(F114="","",F114)</f>
        <v/>
      </c>
    </row>
    <row r="115" spans="1:17" ht="6" customHeight="1" x14ac:dyDescent="0.3">
      <c r="A115" s="638"/>
      <c r="B115" s="169"/>
      <c r="C115" s="171"/>
      <c r="D115" s="91"/>
      <c r="E115" s="185"/>
      <c r="F115" s="171"/>
      <c r="G115" s="171"/>
      <c r="H115" s="171"/>
      <c r="I115" s="171"/>
      <c r="J115" s="171"/>
      <c r="K115" s="171"/>
      <c r="L115" s="171"/>
      <c r="M115" s="139"/>
      <c r="N115" s="161"/>
    </row>
    <row r="116" spans="1:17" ht="18.75" customHeight="1" x14ac:dyDescent="0.3">
      <c r="A116" s="638"/>
      <c r="B116" s="365" t="str">
        <f>IF(O117=0,'P1'!$P$1,'P1'!$Q$1)</f>
        <v>Faltan datos, por favor revise los asteriscos rojos</v>
      </c>
      <c r="C116" s="365"/>
      <c r="D116" s="365"/>
      <c r="E116" s="365"/>
      <c r="F116" s="365"/>
      <c r="G116" s="365"/>
      <c r="H116" s="365"/>
      <c r="I116" s="365"/>
      <c r="J116" s="365"/>
      <c r="K116" s="365"/>
      <c r="L116" s="365"/>
      <c r="M116" s="365"/>
      <c r="N116" s="161"/>
    </row>
    <row r="117" spans="1:17" ht="36.75" customHeight="1" x14ac:dyDescent="0.3">
      <c r="A117" s="638"/>
      <c r="B117" s="161"/>
      <c r="C117" s="161"/>
      <c r="D117" s="164"/>
      <c r="E117" s="164"/>
      <c r="F117" s="161"/>
      <c r="G117" s="161"/>
      <c r="H117" s="161"/>
      <c r="I117" s="161"/>
      <c r="J117" s="161"/>
      <c r="K117" s="161"/>
      <c r="L117" s="161"/>
      <c r="M117" s="161"/>
      <c r="N117" s="161"/>
      <c r="O117" s="18">
        <f>IF(SUM(O97:O114)=8,1,0)</f>
        <v>0</v>
      </c>
      <c r="Q117" s="66">
        <f>+O25+O46+O67+O90+O117</f>
        <v>0</v>
      </c>
    </row>
    <row r="118" spans="1:17" ht="80.099999999999994" customHeight="1" x14ac:dyDescent="0.3">
      <c r="A118" s="53"/>
      <c r="B118" s="80"/>
      <c r="C118" s="53"/>
      <c r="D118" s="54"/>
      <c r="E118" s="54"/>
      <c r="F118" s="53"/>
      <c r="G118" s="53"/>
      <c r="H118" s="53"/>
      <c r="I118" s="53"/>
      <c r="J118" s="53"/>
      <c r="K118" s="53"/>
      <c r="L118" s="53"/>
      <c r="M118" s="53"/>
      <c r="N118" s="53"/>
    </row>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sheetData>
  <sheetProtection sheet="1" objects="1" scenarios="1"/>
  <mergeCells count="62">
    <mergeCell ref="B24:M24"/>
    <mergeCell ref="B45:M45"/>
    <mergeCell ref="B66:M66"/>
    <mergeCell ref="B89:M89"/>
    <mergeCell ref="B116:M116"/>
    <mergeCell ref="A93:A117"/>
    <mergeCell ref="D96:D98"/>
    <mergeCell ref="D100:D102"/>
    <mergeCell ref="F104:L104"/>
    <mergeCell ref="F106:L106"/>
    <mergeCell ref="F108:L108"/>
    <mergeCell ref="F110:L110"/>
    <mergeCell ref="F112:L112"/>
    <mergeCell ref="F114:L114"/>
    <mergeCell ref="A70:A90"/>
    <mergeCell ref="M73:M74"/>
    <mergeCell ref="D73:D74"/>
    <mergeCell ref="F73:L73"/>
    <mergeCell ref="F74:L74"/>
    <mergeCell ref="D78:D79"/>
    <mergeCell ref="F78:L78"/>
    <mergeCell ref="D81:L81"/>
    <mergeCell ref="D82:K83"/>
    <mergeCell ref="D84:K84"/>
    <mergeCell ref="D85:K85"/>
    <mergeCell ref="D86:K86"/>
    <mergeCell ref="D87:L87"/>
    <mergeCell ref="A49:A67"/>
    <mergeCell ref="D52:D55"/>
    <mergeCell ref="F52:L52"/>
    <mergeCell ref="F53:L53"/>
    <mergeCell ref="F54:L54"/>
    <mergeCell ref="F55:L55"/>
    <mergeCell ref="F59:L59"/>
    <mergeCell ref="F61:H61"/>
    <mergeCell ref="D63:D64"/>
    <mergeCell ref="F63:I63"/>
    <mergeCell ref="A28:A46"/>
    <mergeCell ref="D29:L29"/>
    <mergeCell ref="F31:L31"/>
    <mergeCell ref="F34:L34"/>
    <mergeCell ref="F35:L35"/>
    <mergeCell ref="F36:L36"/>
    <mergeCell ref="F38:L38"/>
    <mergeCell ref="F40:L40"/>
    <mergeCell ref="D42:D43"/>
    <mergeCell ref="F42:L42"/>
    <mergeCell ref="F32:L32"/>
    <mergeCell ref="D31:D32"/>
    <mergeCell ref="F22:L22"/>
    <mergeCell ref="F4:I4"/>
    <mergeCell ref="N4:N6"/>
    <mergeCell ref="F5:I5"/>
    <mergeCell ref="F6:I6"/>
    <mergeCell ref="F10:L10"/>
    <mergeCell ref="F12:L12"/>
    <mergeCell ref="F14:L14"/>
    <mergeCell ref="F18:L18"/>
    <mergeCell ref="F20:L20"/>
    <mergeCell ref="K16:L16"/>
    <mergeCell ref="M4:M6"/>
    <mergeCell ref="H8:M8"/>
  </mergeCells>
  <conditionalFormatting sqref="F59:L59">
    <cfRule type="expression" dxfId="136" priority="7">
      <formula>$P$57</formula>
    </cfRule>
  </conditionalFormatting>
  <conditionalFormatting sqref="F104:L104 F106:L106 F108:L108">
    <cfRule type="expression" dxfId="135" priority="6">
      <formula>$P$101</formula>
    </cfRule>
  </conditionalFormatting>
  <conditionalFormatting sqref="F42:L42">
    <cfRule type="expression" dxfId="134" priority="9">
      <formula>$S$4</formula>
    </cfRule>
  </conditionalFormatting>
  <conditionalFormatting sqref="F8">
    <cfRule type="expression" dxfId="133" priority="5">
      <formula>$P$8</formula>
    </cfRule>
  </conditionalFormatting>
  <conditionalFormatting sqref="F112:L112 F114:L114">
    <cfRule type="expression" dxfId="132" priority="10">
      <formula>$P$110</formula>
    </cfRule>
  </conditionalFormatting>
  <conditionalFormatting sqref="F78:L78">
    <cfRule type="expression" dxfId="131" priority="11">
      <formula>$P$76</formula>
    </cfRule>
  </conditionalFormatting>
  <conditionalFormatting sqref="K16">
    <cfRule type="expression" dxfId="130" priority="35">
      <formula>$P$16</formula>
    </cfRule>
  </conditionalFormatting>
  <conditionalFormatting sqref="B24:M24">
    <cfRule type="expression" dxfId="129" priority="4">
      <formula>NOT($O$25)</formula>
    </cfRule>
  </conditionalFormatting>
  <conditionalFormatting sqref="B45:M45">
    <cfRule type="expression" dxfId="128" priority="3">
      <formula>NOT($O$46)</formula>
    </cfRule>
  </conditionalFormatting>
  <conditionalFormatting sqref="B89:M89">
    <cfRule type="expression" dxfId="127" priority="2">
      <formula>NOT($O$90)</formula>
    </cfRule>
  </conditionalFormatting>
  <conditionalFormatting sqref="B116:M116">
    <cfRule type="expression" dxfId="126" priority="1">
      <formula>NOT($O$117)</formula>
    </cfRule>
  </conditionalFormatting>
  <dataValidations count="10">
    <dataValidation allowBlank="1" showInputMessage="1" showErrorMessage="1" promptTitle="Ayuda" prompt="Alta Gerencia:_x000a_Todos los puestos que vienen despues del Gerente General" sqref="N57"/>
    <dataValidation type="whole" operator="greaterThan" allowBlank="1" showInputMessage="1" showErrorMessage="1" promptTitle="Ej:" prompt="Teléfono fijo: 28300000_x000a_Celular: 70510100" sqref="F31:L32">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7"/>
    <dataValidation type="decimal" operator="greaterThan" allowBlank="1" showInputMessage="1" showErrorMessage="1" sqref="F64:G64">
      <formula1>0</formula1>
    </dataValidation>
    <dataValidation type="list" allowBlank="1" showInputMessage="1" showErrorMessage="1" sqref="L4:L6 F97 F57 L83:L86 F76 F101">
      <formula1>"SI,NO"</formula1>
    </dataValidation>
    <dataValidation type="whole" allowBlank="1" showInputMessage="1" showErrorMessage="1" sqref="F61:G61">
      <formula1>1920</formula1>
      <formula2>P61</formula2>
    </dataValidation>
    <dataValidation type="whole" allowBlank="1" showInputMessage="1" showErrorMessage="1" sqref="H61">
      <formula1>1920</formula1>
      <formula2>Q61</formula2>
    </dataValidation>
    <dataValidation operator="greaterThan" allowBlank="1" showInputMessage="1" showErrorMessage="1" sqref="J63"/>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F63:I63</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F110:L110</xm:sqref>
        </x14:dataValidation>
        <x14:dataValidation type="list" allowBlank="1" showInputMessage="1" showErrorMessage="1">
          <x14:formula1>
            <xm:f>Listas!$E$2:$E$4</xm:f>
          </x14:formula1>
          <xm:sqref>F16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showRowColHeaders="0" topLeftCell="A68" zoomScaleNormal="100" workbookViewId="0">
      <selection activeCell="A68" sqref="A68:A86"/>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10" width="10.28515625" style="18" customWidth="1"/>
    <col min="11" max="11" width="5.7109375" style="18" customWidth="1"/>
    <col min="12" max="12" width="3.7109375" style="18" customWidth="1"/>
    <col min="13" max="13" width="4.7109375" style="18" customWidth="1"/>
    <col min="14" max="16384" width="11.42578125" style="18" hidden="1"/>
  </cols>
  <sheetData>
    <row r="1" spans="1:14" ht="27.95" customHeight="1" x14ac:dyDescent="0.35">
      <c r="A1" s="638"/>
      <c r="B1" s="162"/>
      <c r="C1" s="318" t="s">
        <v>164</v>
      </c>
      <c r="D1" s="37"/>
      <c r="E1" s="165"/>
      <c r="F1" s="161"/>
      <c r="G1" s="161"/>
      <c r="H1" s="161"/>
      <c r="I1" s="161"/>
      <c r="J1" s="161"/>
      <c r="K1" s="161"/>
      <c r="L1" s="161"/>
      <c r="M1" s="161"/>
    </row>
    <row r="2" spans="1:14" ht="12" customHeight="1" x14ac:dyDescent="0.3">
      <c r="A2" s="638"/>
      <c r="B2" s="161"/>
      <c r="C2" s="161"/>
      <c r="D2" s="358" t="s">
        <v>250</v>
      </c>
      <c r="E2" s="358"/>
      <c r="F2" s="358"/>
      <c r="G2" s="358"/>
      <c r="H2" s="358"/>
      <c r="I2" s="168"/>
      <c r="J2" s="161"/>
      <c r="K2" s="161"/>
      <c r="L2" s="161"/>
      <c r="M2" s="161"/>
    </row>
    <row r="3" spans="1:14" ht="6" customHeight="1" x14ac:dyDescent="0.3">
      <c r="A3" s="638"/>
      <c r="B3" s="169"/>
      <c r="C3" s="171"/>
      <c r="D3" s="89"/>
      <c r="E3" s="89"/>
      <c r="F3" s="135"/>
      <c r="G3" s="135"/>
      <c r="H3" s="135"/>
      <c r="I3" s="135"/>
      <c r="J3" s="171"/>
      <c r="K3" s="171"/>
      <c r="L3" s="171"/>
      <c r="M3" s="161"/>
    </row>
    <row r="4" spans="1:14" ht="21.95" customHeight="1" x14ac:dyDescent="0.3">
      <c r="A4" s="638"/>
      <c r="B4" s="169"/>
      <c r="C4" s="171"/>
      <c r="D4" s="175" t="s">
        <v>115</v>
      </c>
      <c r="E4" s="88"/>
      <c r="F4" s="86"/>
      <c r="G4" s="270" t="str">
        <f>IF(N4=1,"","*")</f>
        <v>*</v>
      </c>
      <c r="H4" s="670" t="str">
        <f>IF(LEN(F4)&gt;1,IF(F4&lt;5%,"Debe tener al menos 5% para registrar",""),"")</f>
        <v/>
      </c>
      <c r="I4" s="670"/>
      <c r="J4" s="670"/>
      <c r="K4" s="670"/>
      <c r="L4" s="171"/>
      <c r="M4" s="161"/>
      <c r="N4" s="18">
        <f>IF(LEN(F4)&gt;0,1,0)</f>
        <v>0</v>
      </c>
    </row>
    <row r="5" spans="1:14" ht="6" customHeight="1" x14ac:dyDescent="0.3">
      <c r="A5" s="638"/>
      <c r="B5" s="169"/>
      <c r="C5" s="171"/>
      <c r="D5" s="174"/>
      <c r="E5" s="89"/>
      <c r="F5" s="135"/>
      <c r="G5" s="135"/>
      <c r="H5" s="135"/>
      <c r="I5" s="135"/>
      <c r="J5" s="171"/>
      <c r="K5" s="171"/>
      <c r="L5" s="171"/>
      <c r="M5" s="161"/>
    </row>
    <row r="6" spans="1:14" ht="21.95" customHeight="1" x14ac:dyDescent="0.3">
      <c r="A6" s="638"/>
      <c r="B6" s="169"/>
      <c r="C6" s="171"/>
      <c r="D6" s="281" t="s">
        <v>118</v>
      </c>
      <c r="E6" s="90"/>
      <c r="F6" s="360"/>
      <c r="G6" s="367"/>
      <c r="H6" s="367"/>
      <c r="I6" s="367"/>
      <c r="J6" s="367"/>
      <c r="K6" s="361"/>
      <c r="L6" s="270" t="str">
        <f>IF(N6=1,"","*")</f>
        <v>*</v>
      </c>
      <c r="M6" s="161"/>
      <c r="N6" s="18">
        <f>IF(LEN(F6)&gt;0,1,0)</f>
        <v>0</v>
      </c>
    </row>
    <row r="7" spans="1:14" ht="6" customHeight="1" x14ac:dyDescent="0.3">
      <c r="A7" s="638"/>
      <c r="B7" s="169"/>
      <c r="C7" s="171"/>
      <c r="D7" s="327"/>
      <c r="E7" s="91"/>
      <c r="F7" s="139"/>
      <c r="G7" s="139"/>
      <c r="H7" s="139"/>
      <c r="I7" s="139"/>
      <c r="J7" s="171"/>
      <c r="K7" s="171"/>
      <c r="L7" s="298"/>
      <c r="M7" s="161"/>
    </row>
    <row r="8" spans="1:14" ht="21.95" customHeight="1" x14ac:dyDescent="0.3">
      <c r="A8" s="638"/>
      <c r="B8" s="169"/>
      <c r="C8" s="171"/>
      <c r="D8" s="281" t="s">
        <v>119</v>
      </c>
      <c r="E8" s="90"/>
      <c r="F8" s="387"/>
      <c r="G8" s="650"/>
      <c r="H8" s="650"/>
      <c r="I8" s="650"/>
      <c r="J8" s="650"/>
      <c r="K8" s="651"/>
      <c r="L8" s="270" t="str">
        <f>IF(N8=1,"","*")</f>
        <v>*</v>
      </c>
      <c r="M8" s="161"/>
      <c r="N8" s="18">
        <f>IF(LEN(F8)&gt;0,1,0)</f>
        <v>0</v>
      </c>
    </row>
    <row r="9" spans="1:14" ht="6" customHeight="1" x14ac:dyDescent="0.3">
      <c r="A9" s="638"/>
      <c r="B9" s="169"/>
      <c r="C9" s="171"/>
      <c r="D9" s="328"/>
      <c r="E9" s="92"/>
      <c r="F9" s="135"/>
      <c r="G9" s="135"/>
      <c r="H9" s="135"/>
      <c r="I9" s="135"/>
      <c r="J9" s="171"/>
      <c r="K9" s="171"/>
      <c r="L9" s="298"/>
      <c r="M9" s="161"/>
    </row>
    <row r="10" spans="1:14" ht="21.95" customHeight="1" x14ac:dyDescent="0.3">
      <c r="A10" s="638"/>
      <c r="B10" s="169"/>
      <c r="C10" s="171"/>
      <c r="D10" s="281" t="s">
        <v>120</v>
      </c>
      <c r="E10" s="90"/>
      <c r="F10" s="362"/>
      <c r="G10" s="366"/>
      <c r="H10" s="366"/>
      <c r="I10" s="366"/>
      <c r="J10" s="366"/>
      <c r="K10" s="363"/>
      <c r="L10" s="270" t="str">
        <f>IF(N10=1,"","*")</f>
        <v>*</v>
      </c>
      <c r="M10" s="161"/>
      <c r="N10" s="18">
        <f>IF(LEN(F10)&gt;0,1,0)</f>
        <v>0</v>
      </c>
    </row>
    <row r="11" spans="1:14" ht="6" customHeight="1" x14ac:dyDescent="0.3">
      <c r="A11" s="638"/>
      <c r="B11" s="169"/>
      <c r="C11" s="171"/>
      <c r="D11" s="327"/>
      <c r="E11" s="91"/>
      <c r="F11" s="139"/>
      <c r="G11" s="139"/>
      <c r="H11" s="139"/>
      <c r="I11" s="139"/>
      <c r="J11" s="171"/>
      <c r="K11" s="171"/>
      <c r="L11" s="298"/>
      <c r="M11" s="161"/>
    </row>
    <row r="12" spans="1:14" ht="21.95" customHeight="1" x14ac:dyDescent="0.3">
      <c r="A12" s="638"/>
      <c r="B12" s="169"/>
      <c r="C12" s="171"/>
      <c r="D12" s="281" t="s">
        <v>121</v>
      </c>
      <c r="E12" s="90"/>
      <c r="F12" s="671"/>
      <c r="G12" s="672"/>
      <c r="H12" s="672"/>
      <c r="I12" s="672"/>
      <c r="J12" s="672"/>
      <c r="K12" s="673"/>
      <c r="L12" s="270" t="str">
        <f>IF(N12=1,"","*")</f>
        <v>*</v>
      </c>
      <c r="M12" s="161"/>
      <c r="N12" s="18">
        <f>IF(LEN(F12)&gt;0,1,0)*IF(F12&lt;&gt;"",1,0)</f>
        <v>0</v>
      </c>
    </row>
    <row r="13" spans="1:14" ht="6" customHeight="1" x14ac:dyDescent="0.3">
      <c r="A13" s="638"/>
      <c r="B13" s="169"/>
      <c r="C13" s="171"/>
      <c r="D13" s="327"/>
      <c r="E13" s="91"/>
      <c r="F13" s="139"/>
      <c r="G13" s="139"/>
      <c r="H13" s="139"/>
      <c r="I13" s="139"/>
      <c r="J13" s="171"/>
      <c r="K13" s="171"/>
      <c r="L13" s="298"/>
      <c r="M13" s="161"/>
    </row>
    <row r="14" spans="1:14" ht="21.95" customHeight="1" x14ac:dyDescent="0.3">
      <c r="A14" s="638"/>
      <c r="B14" s="169"/>
      <c r="C14" s="171"/>
      <c r="D14" s="281" t="s">
        <v>15</v>
      </c>
      <c r="E14" s="93"/>
      <c r="F14" s="362"/>
      <c r="G14" s="366"/>
      <c r="H14" s="366"/>
      <c r="I14" s="366"/>
      <c r="J14" s="366"/>
      <c r="K14" s="363"/>
      <c r="L14" s="270" t="str">
        <f>IF(N14=1,"","*")</f>
        <v>*</v>
      </c>
      <c r="M14" s="161"/>
      <c r="N14" s="18">
        <f>IF(LEN(F14)&gt;0,1,0)</f>
        <v>0</v>
      </c>
    </row>
    <row r="15" spans="1:14" ht="6" customHeight="1" x14ac:dyDescent="0.3">
      <c r="A15" s="638"/>
      <c r="B15" s="169"/>
      <c r="C15" s="171"/>
      <c r="D15" s="327"/>
      <c r="E15" s="91"/>
      <c r="F15" s="139"/>
      <c r="G15" s="139"/>
      <c r="H15" s="139"/>
      <c r="I15" s="139"/>
      <c r="J15" s="171"/>
      <c r="K15" s="171"/>
      <c r="L15" s="298"/>
      <c r="M15" s="161"/>
    </row>
    <row r="16" spans="1:14" ht="21.75" customHeight="1" x14ac:dyDescent="0.3">
      <c r="A16" s="638"/>
      <c r="B16" s="169"/>
      <c r="C16" s="171"/>
      <c r="D16" s="281" t="s">
        <v>122</v>
      </c>
      <c r="E16" s="90"/>
      <c r="F16" s="362"/>
      <c r="G16" s="366"/>
      <c r="H16" s="366"/>
      <c r="I16" s="366"/>
      <c r="J16" s="366"/>
      <c r="K16" s="363"/>
      <c r="L16" s="270" t="str">
        <f>IF(N16=1,"","*")</f>
        <v>*</v>
      </c>
      <c r="M16" s="161"/>
      <c r="N16" s="18">
        <f>IF(LEN(F16)&gt;0,1,0)</f>
        <v>0</v>
      </c>
    </row>
    <row r="17" spans="1:16" ht="6" customHeight="1" x14ac:dyDescent="0.3">
      <c r="A17" s="638"/>
      <c r="B17" s="169"/>
      <c r="C17" s="171"/>
      <c r="D17" s="327"/>
      <c r="E17" s="91"/>
      <c r="F17" s="139"/>
      <c r="G17" s="139"/>
      <c r="H17" s="139"/>
      <c r="I17" s="139"/>
      <c r="J17" s="171"/>
      <c r="K17" s="171"/>
      <c r="L17" s="298"/>
      <c r="M17" s="161"/>
    </row>
    <row r="18" spans="1:16" ht="21.95" customHeight="1" x14ac:dyDescent="0.3">
      <c r="A18" s="638"/>
      <c r="B18" s="169"/>
      <c r="C18" s="171"/>
      <c r="D18" s="281" t="s">
        <v>17</v>
      </c>
      <c r="E18" s="90"/>
      <c r="F18" s="362"/>
      <c r="G18" s="366"/>
      <c r="H18" s="366"/>
      <c r="I18" s="366"/>
      <c r="J18" s="366"/>
      <c r="K18" s="363"/>
      <c r="L18" s="270" t="str">
        <f>IF(N18=1,"","*")</f>
        <v>*</v>
      </c>
      <c r="M18" s="161"/>
      <c r="N18" s="18">
        <f>IF(LEN(F18)&gt;0,1,0)</f>
        <v>0</v>
      </c>
    </row>
    <row r="19" spans="1:16" ht="6" customHeight="1" x14ac:dyDescent="0.3">
      <c r="A19" s="638"/>
      <c r="B19" s="169"/>
      <c r="C19" s="171"/>
      <c r="D19" s="91"/>
      <c r="E19" s="91"/>
      <c r="F19" s="139"/>
      <c r="G19" s="139"/>
      <c r="H19" s="139"/>
      <c r="I19" s="139"/>
      <c r="J19" s="171"/>
      <c r="K19" s="171"/>
      <c r="L19" s="171"/>
      <c r="M19" s="161"/>
    </row>
    <row r="20" spans="1:16" ht="18.75" customHeight="1" x14ac:dyDescent="0.3">
      <c r="A20" s="638"/>
      <c r="B20" s="365" t="str">
        <f>IF(N21=0,'P1'!$P$1,'P1'!$Q$1)</f>
        <v>Faltan datos, por favor revise los asteriscos rojos</v>
      </c>
      <c r="C20" s="365"/>
      <c r="D20" s="365"/>
      <c r="E20" s="365"/>
      <c r="F20" s="365"/>
      <c r="G20" s="365"/>
      <c r="H20" s="365"/>
      <c r="I20" s="365"/>
      <c r="J20" s="365"/>
      <c r="K20" s="365"/>
      <c r="L20" s="365"/>
      <c r="M20" s="161"/>
    </row>
    <row r="21" spans="1:16" ht="36.950000000000003" customHeight="1" x14ac:dyDescent="0.3">
      <c r="A21" s="638"/>
      <c r="B21" s="161"/>
      <c r="C21" s="161"/>
      <c r="D21" s="164"/>
      <c r="E21" s="164"/>
      <c r="F21" s="161"/>
      <c r="G21" s="161"/>
      <c r="H21" s="161"/>
      <c r="I21" s="161"/>
      <c r="J21" s="161"/>
      <c r="K21" s="161"/>
      <c r="L21" s="161"/>
      <c r="M21" s="161"/>
      <c r="N21" s="18">
        <f>IF(SUM(N4:N19)=8,1,0)</f>
        <v>0</v>
      </c>
    </row>
    <row r="22" spans="1:16" ht="180" customHeight="1" x14ac:dyDescent="0.3">
      <c r="A22" s="81"/>
      <c r="B22" s="80"/>
      <c r="C22" s="53"/>
      <c r="D22" s="54"/>
      <c r="E22" s="54"/>
      <c r="F22" s="53"/>
      <c r="G22" s="53"/>
      <c r="H22" s="53"/>
      <c r="I22" s="53"/>
      <c r="J22" s="53"/>
      <c r="K22" s="53"/>
      <c r="L22" s="53"/>
      <c r="M22" s="53"/>
    </row>
    <row r="23" spans="1:16" ht="180" customHeight="1" x14ac:dyDescent="0.3">
      <c r="A23" s="53"/>
      <c r="B23" s="80"/>
      <c r="C23" s="53"/>
      <c r="D23" s="54"/>
      <c r="E23" s="54"/>
      <c r="F23" s="53"/>
      <c r="G23" s="53"/>
      <c r="H23" s="53"/>
      <c r="I23" s="53"/>
      <c r="J23" s="53"/>
      <c r="K23" s="53"/>
      <c r="L23" s="53"/>
      <c r="M23" s="53"/>
    </row>
    <row r="24" spans="1:16" ht="27.75" customHeight="1" x14ac:dyDescent="0.35">
      <c r="A24" s="638"/>
      <c r="B24" s="162"/>
      <c r="C24" s="318" t="str">
        <f>C1</f>
        <v>Persona Jurídica 2</v>
      </c>
      <c r="D24" s="161"/>
      <c r="E24" s="165"/>
      <c r="F24" s="161"/>
      <c r="G24" s="161"/>
      <c r="H24" s="161"/>
      <c r="I24" s="161"/>
      <c r="J24" s="161"/>
      <c r="K24" s="161"/>
      <c r="L24" s="161"/>
      <c r="M24" s="161"/>
      <c r="N24" s="18" t="s">
        <v>157</v>
      </c>
    </row>
    <row r="25" spans="1:16" ht="12" customHeight="1" x14ac:dyDescent="0.3">
      <c r="A25" s="638"/>
      <c r="B25" s="161"/>
      <c r="C25" s="161"/>
      <c r="D25" s="358" t="s">
        <v>250</v>
      </c>
      <c r="E25" s="358"/>
      <c r="F25" s="358"/>
      <c r="G25" s="358"/>
      <c r="H25" s="358"/>
      <c r="I25" s="358"/>
      <c r="J25" s="358"/>
      <c r="K25" s="358"/>
      <c r="L25" s="168"/>
      <c r="M25" s="161"/>
    </row>
    <row r="26" spans="1:16" ht="6" customHeight="1" x14ac:dyDescent="0.3">
      <c r="A26" s="638"/>
      <c r="B26" s="169"/>
      <c r="C26" s="171"/>
      <c r="D26" s="89"/>
      <c r="E26" s="89"/>
      <c r="F26" s="135"/>
      <c r="G26" s="135"/>
      <c r="H26" s="135"/>
      <c r="I26" s="135"/>
      <c r="J26" s="135"/>
      <c r="K26" s="135"/>
      <c r="L26" s="135"/>
      <c r="M26" s="161"/>
    </row>
    <row r="27" spans="1:16" ht="21.75" customHeight="1" x14ac:dyDescent="0.3">
      <c r="A27" s="638"/>
      <c r="B27" s="169"/>
      <c r="C27" s="171"/>
      <c r="D27" s="87" t="s">
        <v>283</v>
      </c>
      <c r="E27" s="90"/>
      <c r="F27" s="362"/>
      <c r="G27" s="366"/>
      <c r="H27" s="366"/>
      <c r="I27" s="366"/>
      <c r="J27" s="366"/>
      <c r="K27" s="363"/>
      <c r="L27" s="270" t="str">
        <f>IF(N27=1,"","*")</f>
        <v>*</v>
      </c>
      <c r="M27" s="161"/>
      <c r="N27" s="18">
        <f>IF(LEN(F27)&gt;0,1,0)</f>
        <v>0</v>
      </c>
    </row>
    <row r="28" spans="1:16" ht="6" customHeight="1" x14ac:dyDescent="0.3">
      <c r="A28" s="638"/>
      <c r="B28" s="169"/>
      <c r="C28" s="171"/>
      <c r="D28" s="91"/>
      <c r="E28" s="91"/>
      <c r="F28" s="139"/>
      <c r="G28" s="139"/>
      <c r="H28" s="139"/>
      <c r="I28" s="139"/>
      <c r="J28" s="171"/>
      <c r="K28" s="171"/>
      <c r="L28" s="298"/>
      <c r="M28" s="161"/>
    </row>
    <row r="29" spans="1:16" ht="15.95" customHeight="1" x14ac:dyDescent="0.3">
      <c r="A29" s="638"/>
      <c r="B29" s="169"/>
      <c r="C29" s="171"/>
      <c r="D29" s="281" t="s">
        <v>93</v>
      </c>
      <c r="E29" s="299"/>
      <c r="F29" s="622"/>
      <c r="G29" s="622"/>
      <c r="H29" s="622"/>
      <c r="I29" s="622"/>
      <c r="J29" s="622"/>
      <c r="K29" s="622"/>
      <c r="L29" s="270" t="str">
        <f>IF(O29=1,"","*")</f>
        <v>*</v>
      </c>
      <c r="M29" s="161"/>
      <c r="N29" s="18">
        <f>IF(SUM(O29:O31)=3,1,0)</f>
        <v>0</v>
      </c>
      <c r="O29" s="18">
        <f>IF(LEN(F29)&gt;0,1,0)</f>
        <v>0</v>
      </c>
      <c r="P29" s="18" t="str">
        <f>"C."&amp;F29&amp;" #"&amp;F30&amp;", Z."&amp;F31</f>
        <v>C. #, Z.</v>
      </c>
    </row>
    <row r="30" spans="1:16" ht="15.95" customHeight="1" x14ac:dyDescent="0.3">
      <c r="A30" s="638"/>
      <c r="B30" s="169"/>
      <c r="C30" s="171"/>
      <c r="D30" s="300" t="s">
        <v>94</v>
      </c>
      <c r="E30" s="301"/>
      <c r="F30" s="622"/>
      <c r="G30" s="622"/>
      <c r="H30" s="622"/>
      <c r="I30" s="622"/>
      <c r="J30" s="622"/>
      <c r="K30" s="622"/>
      <c r="L30" s="270" t="str">
        <f>IF(O30=1,"","*")</f>
        <v>*</v>
      </c>
      <c r="M30" s="161"/>
      <c r="O30" s="18">
        <f>IF(LEN(F30)&gt;0,1,0)</f>
        <v>0</v>
      </c>
    </row>
    <row r="31" spans="1:16" ht="15.95" customHeight="1" x14ac:dyDescent="0.3">
      <c r="A31" s="638"/>
      <c r="B31" s="169"/>
      <c r="C31" s="171"/>
      <c r="D31" s="300" t="s">
        <v>95</v>
      </c>
      <c r="E31" s="301"/>
      <c r="F31" s="622"/>
      <c r="G31" s="622"/>
      <c r="H31" s="622"/>
      <c r="I31" s="622"/>
      <c r="J31" s="622"/>
      <c r="K31" s="622"/>
      <c r="L31" s="270" t="str">
        <f>IF(O31=1,"","*")</f>
        <v>*</v>
      </c>
      <c r="M31" s="161"/>
      <c r="O31" s="18">
        <f>IF(LEN(F31)&gt;0,1,0)</f>
        <v>0</v>
      </c>
    </row>
    <row r="32" spans="1:16" ht="6" customHeight="1" x14ac:dyDescent="0.3">
      <c r="A32" s="638"/>
      <c r="B32" s="169"/>
      <c r="C32" s="171"/>
      <c r="D32" s="302"/>
      <c r="E32" s="302"/>
      <c r="F32" s="139"/>
      <c r="G32" s="139"/>
      <c r="H32" s="139"/>
      <c r="I32" s="139"/>
      <c r="J32" s="171"/>
      <c r="K32" s="171"/>
      <c r="L32" s="298"/>
      <c r="M32" s="161"/>
    </row>
    <row r="33" spans="1:18" ht="21.75" customHeight="1" x14ac:dyDescent="0.3">
      <c r="A33" s="638"/>
      <c r="B33" s="169"/>
      <c r="C33" s="171"/>
      <c r="D33" s="281" t="s">
        <v>135</v>
      </c>
      <c r="E33" s="90"/>
      <c r="F33" s="362"/>
      <c r="G33" s="366"/>
      <c r="H33" s="366"/>
      <c r="I33" s="366"/>
      <c r="J33" s="366"/>
      <c r="K33" s="363"/>
      <c r="L33" s="270" t="str">
        <f>IF(N33=1,"","*")</f>
        <v>*</v>
      </c>
      <c r="M33" s="161"/>
      <c r="N33" s="18">
        <f>IF(LEN(F33)&gt;0,1,0)</f>
        <v>0</v>
      </c>
    </row>
    <row r="34" spans="1:18" ht="6" customHeight="1" x14ac:dyDescent="0.3">
      <c r="A34" s="638"/>
      <c r="B34" s="169"/>
      <c r="C34" s="171"/>
      <c r="D34" s="91"/>
      <c r="E34" s="91"/>
      <c r="F34" s="139"/>
      <c r="G34" s="139"/>
      <c r="H34" s="139"/>
      <c r="I34" s="139"/>
      <c r="J34" s="139"/>
      <c r="K34" s="139"/>
      <c r="L34" s="303"/>
      <c r="M34" s="161"/>
    </row>
    <row r="35" spans="1:18" ht="15.95" hidden="1" customHeight="1" x14ac:dyDescent="0.3">
      <c r="A35" s="638"/>
      <c r="B35" s="169"/>
      <c r="C35" s="171"/>
      <c r="D35" s="288" t="s">
        <v>125</v>
      </c>
      <c r="E35" s="289"/>
      <c r="F35" s="620" t="s">
        <v>79</v>
      </c>
      <c r="G35" s="620"/>
      <c r="H35" s="621"/>
      <c r="I35" s="621"/>
      <c r="J35" s="291"/>
      <c r="K35" s="56" t="s">
        <v>244</v>
      </c>
      <c r="L35" s="270" t="str">
        <f>IF(N35=1,"","*")</f>
        <v/>
      </c>
      <c r="M35" s="665" t="s">
        <v>124</v>
      </c>
      <c r="N35" s="18">
        <f>IF((LEN(O35)+LEN(P35)+LEN(Q35))&gt;=10,1,0)</f>
        <v>1</v>
      </c>
      <c r="O35" s="120" t="str">
        <f>IF(K35="SI",F35,"")</f>
        <v>Socio/ Accionista</v>
      </c>
      <c r="P35" s="120" t="str">
        <f>IF(K36="SI",F36,"")</f>
        <v/>
      </c>
      <c r="Q35" s="120" t="str">
        <f>IF(K37="SI",F37,"")</f>
        <v/>
      </c>
      <c r="R35" s="18">
        <f>IF(K35="SI",0,1)</f>
        <v>0</v>
      </c>
    </row>
    <row r="36" spans="1:18" ht="15.95" hidden="1" customHeight="1" x14ac:dyDescent="0.3">
      <c r="A36" s="638"/>
      <c r="B36" s="169"/>
      <c r="C36" s="171"/>
      <c r="D36" s="288"/>
      <c r="E36" s="289"/>
      <c r="F36" s="620" t="s">
        <v>32</v>
      </c>
      <c r="G36" s="620"/>
      <c r="H36" s="621"/>
      <c r="I36" s="621"/>
      <c r="J36" s="291"/>
      <c r="K36" s="56"/>
      <c r="L36" s="303"/>
      <c r="M36" s="666"/>
    </row>
    <row r="37" spans="1:18" ht="15.95" hidden="1" customHeight="1" x14ac:dyDescent="0.3">
      <c r="A37" s="638"/>
      <c r="B37" s="169"/>
      <c r="C37" s="171"/>
      <c r="D37" s="288"/>
      <c r="E37" s="289"/>
      <c r="F37" s="620" t="s">
        <v>33</v>
      </c>
      <c r="G37" s="620"/>
      <c r="H37" s="621"/>
      <c r="I37" s="621"/>
      <c r="J37" s="248"/>
      <c r="K37" s="56"/>
      <c r="L37" s="303"/>
      <c r="M37" s="666"/>
    </row>
    <row r="38" spans="1:18" ht="6" hidden="1" customHeight="1" x14ac:dyDescent="0.3">
      <c r="A38" s="638"/>
      <c r="B38" s="169"/>
      <c r="C38" s="171"/>
      <c r="D38" s="92"/>
      <c r="E38" s="92"/>
      <c r="F38" s="135"/>
      <c r="G38" s="135"/>
      <c r="H38" s="135"/>
      <c r="I38" s="135"/>
      <c r="J38" s="135"/>
      <c r="K38" s="135"/>
      <c r="L38" s="329"/>
      <c r="M38" s="161"/>
    </row>
    <row r="39" spans="1:18" ht="21.75" customHeight="1" x14ac:dyDescent="0.3">
      <c r="A39" s="638"/>
      <c r="B39" s="169"/>
      <c r="C39" s="171"/>
      <c r="D39" s="281" t="s">
        <v>128</v>
      </c>
      <c r="E39" s="299"/>
      <c r="F39" s="667"/>
      <c r="G39" s="668"/>
      <c r="H39" s="668"/>
      <c r="I39" s="668"/>
      <c r="J39" s="668"/>
      <c r="K39" s="669"/>
      <c r="L39" s="270" t="str">
        <f>IF(N39=1,"","*")</f>
        <v>*</v>
      </c>
      <c r="M39" s="161"/>
      <c r="N39" s="18">
        <f>IF(LEN(F39)&gt;3,1,0)*IF(P39&gt;(O39+1),1,0)</f>
        <v>0</v>
      </c>
      <c r="O39" s="18">
        <f>IFERROR(FIND("@",F39),0)</f>
        <v>0</v>
      </c>
      <c r="P39" s="18">
        <f>IFERROR(FIND(".",F39,O39),0)</f>
        <v>0</v>
      </c>
    </row>
    <row r="40" spans="1:18" ht="6" customHeight="1" x14ac:dyDescent="0.3">
      <c r="A40" s="638"/>
      <c r="B40" s="169"/>
      <c r="C40" s="171"/>
      <c r="D40" s="91"/>
      <c r="E40" s="91"/>
      <c r="F40" s="139"/>
      <c r="G40" s="139"/>
      <c r="H40" s="139"/>
      <c r="I40" s="139"/>
      <c r="J40" s="139"/>
      <c r="K40" s="139"/>
      <c r="L40" s="303"/>
      <c r="M40" s="161"/>
    </row>
    <row r="41" spans="1:18" ht="21.75" customHeight="1" x14ac:dyDescent="0.3">
      <c r="A41" s="638"/>
      <c r="B41" s="169"/>
      <c r="C41" s="171"/>
      <c r="D41" s="359" t="s">
        <v>126</v>
      </c>
      <c r="E41" s="90"/>
      <c r="F41" s="362"/>
      <c r="G41" s="366"/>
      <c r="H41" s="366"/>
      <c r="I41" s="366"/>
      <c r="J41" s="366"/>
      <c r="K41" s="363"/>
      <c r="L41" s="270" t="str">
        <f>IF(N41=1,"","*")</f>
        <v>*</v>
      </c>
      <c r="M41" s="161"/>
      <c r="N41" s="18">
        <f>IF(LEN(F41)&gt;0,1,IF(R35=1,1,0))</f>
        <v>0</v>
      </c>
      <c r="P41" s="120" t="str">
        <f>IF(F41&lt;&gt;"",F41,"")</f>
        <v/>
      </c>
    </row>
    <row r="42" spans="1:18" x14ac:dyDescent="0.3">
      <c r="A42" s="638"/>
      <c r="B42" s="169"/>
      <c r="C42" s="294"/>
      <c r="D42" s="359"/>
      <c r="E42" s="87"/>
      <c r="F42" s="139"/>
      <c r="G42" s="139"/>
      <c r="H42" s="139"/>
      <c r="I42" s="139"/>
      <c r="J42" s="139"/>
      <c r="K42" s="139"/>
      <c r="L42" s="139"/>
      <c r="M42" s="161"/>
    </row>
    <row r="43" spans="1:18" ht="6" customHeight="1" x14ac:dyDescent="0.3">
      <c r="A43" s="638"/>
      <c r="B43" s="169"/>
      <c r="C43" s="171"/>
      <c r="D43" s="91"/>
      <c r="E43" s="91"/>
      <c r="F43" s="139"/>
      <c r="G43" s="139"/>
      <c r="H43" s="139"/>
      <c r="I43" s="139"/>
      <c r="J43" s="139"/>
      <c r="K43" s="139"/>
      <c r="L43" s="139"/>
      <c r="M43" s="161"/>
    </row>
    <row r="44" spans="1:18" ht="18.75" customHeight="1" x14ac:dyDescent="0.3">
      <c r="A44" s="638"/>
      <c r="B44" s="365" t="str">
        <f>IF(N45=0,'P1'!P1,'P1'!Q1)</f>
        <v>Faltan datos, por favor revise los asteriscos rojos</v>
      </c>
      <c r="C44" s="365"/>
      <c r="D44" s="365"/>
      <c r="E44" s="365"/>
      <c r="F44" s="365"/>
      <c r="G44" s="365"/>
      <c r="H44" s="365"/>
      <c r="I44" s="365"/>
      <c r="J44" s="365"/>
      <c r="K44" s="365"/>
      <c r="L44" s="365"/>
      <c r="M44" s="161"/>
    </row>
    <row r="45" spans="1:18" ht="63" customHeight="1" x14ac:dyDescent="0.3">
      <c r="A45" s="638"/>
      <c r="B45" s="161"/>
      <c r="C45" s="161"/>
      <c r="D45" s="164"/>
      <c r="E45" s="164"/>
      <c r="F45" s="161"/>
      <c r="G45" s="161"/>
      <c r="H45" s="161"/>
      <c r="I45" s="161"/>
      <c r="J45" s="161"/>
      <c r="K45" s="161"/>
      <c r="L45" s="161"/>
      <c r="M45" s="161"/>
      <c r="N45" s="18">
        <f>IF(SUM(N27:N43)=6,1,0)</f>
        <v>0</v>
      </c>
      <c r="P45" s="18">
        <v>36.75</v>
      </c>
    </row>
    <row r="46" spans="1:18" ht="180" customHeight="1" x14ac:dyDescent="0.3">
      <c r="A46" s="81"/>
      <c r="B46" s="80"/>
      <c r="C46" s="53"/>
      <c r="D46" s="54"/>
      <c r="E46" s="54"/>
      <c r="F46" s="53"/>
      <c r="G46" s="53"/>
      <c r="H46" s="53"/>
      <c r="I46" s="53"/>
      <c r="J46" s="53"/>
      <c r="K46" s="53"/>
      <c r="L46" s="53"/>
      <c r="M46" s="53"/>
    </row>
    <row r="47" spans="1:18" ht="180" customHeight="1" x14ac:dyDescent="0.3">
      <c r="A47" s="53"/>
      <c r="B47" s="80"/>
      <c r="C47" s="53"/>
      <c r="D47" s="54"/>
      <c r="E47" s="54"/>
      <c r="F47" s="53"/>
      <c r="G47" s="53"/>
      <c r="H47" s="53"/>
      <c r="I47" s="53"/>
      <c r="J47" s="53"/>
      <c r="K47" s="53"/>
      <c r="L47" s="53"/>
      <c r="M47" s="53"/>
    </row>
    <row r="48" spans="1:18" ht="27.75" customHeight="1" x14ac:dyDescent="0.35">
      <c r="A48" s="638"/>
      <c r="B48" s="162"/>
      <c r="C48" s="318" t="str">
        <f>C1</f>
        <v>Persona Jurídica 2</v>
      </c>
      <c r="D48" s="161"/>
      <c r="E48" s="164"/>
      <c r="F48" s="161"/>
      <c r="G48" s="161"/>
      <c r="H48" s="161"/>
      <c r="I48" s="161"/>
      <c r="J48" s="161"/>
      <c r="K48" s="161"/>
      <c r="L48" s="161"/>
      <c r="M48" s="161"/>
      <c r="O48" s="18" t="s">
        <v>155</v>
      </c>
    </row>
    <row r="49" spans="1:17" ht="12" customHeight="1" x14ac:dyDescent="0.3">
      <c r="A49" s="638"/>
      <c r="B49" s="161"/>
      <c r="C49" s="161"/>
      <c r="D49" s="167" t="s">
        <v>250</v>
      </c>
      <c r="E49" s="164"/>
      <c r="F49" s="161"/>
      <c r="G49" s="161"/>
      <c r="H49" s="161"/>
      <c r="I49" s="161"/>
      <c r="J49" s="161"/>
      <c r="K49" s="161"/>
      <c r="L49" s="168"/>
      <c r="M49" s="161"/>
    </row>
    <row r="50" spans="1:17" ht="6" customHeight="1" x14ac:dyDescent="0.3">
      <c r="A50" s="638"/>
      <c r="B50" s="169"/>
      <c r="C50" s="171"/>
      <c r="D50" s="89"/>
      <c r="E50" s="185"/>
      <c r="F50" s="171"/>
      <c r="G50" s="171"/>
      <c r="H50" s="171"/>
      <c r="I50" s="171"/>
      <c r="J50" s="171"/>
      <c r="K50" s="171"/>
      <c r="L50" s="135"/>
      <c r="M50" s="161"/>
    </row>
    <row r="51" spans="1:17" ht="15.95" customHeight="1" x14ac:dyDescent="0.3">
      <c r="A51" s="638"/>
      <c r="B51" s="169"/>
      <c r="C51" s="171"/>
      <c r="D51" s="359" t="s">
        <v>127</v>
      </c>
      <c r="E51" s="304"/>
      <c r="F51" s="661"/>
      <c r="G51" s="661"/>
      <c r="H51" s="661"/>
      <c r="I51" s="661"/>
      <c r="J51" s="661"/>
      <c r="K51" s="661"/>
      <c r="L51" s="270" t="str">
        <f>IF(N51=1,"","*")</f>
        <v>*</v>
      </c>
      <c r="M51" s="161"/>
      <c r="N51" s="18">
        <f>IF(LEN(F51)&gt;3,1,0)</f>
        <v>0</v>
      </c>
      <c r="O51" s="18" t="str">
        <f>IF(F51&lt;&gt;"",F51,"")</f>
        <v/>
      </c>
    </row>
    <row r="52" spans="1:17" ht="15.95" customHeight="1" x14ac:dyDescent="0.3">
      <c r="A52" s="638"/>
      <c r="B52" s="169"/>
      <c r="C52" s="171"/>
      <c r="D52" s="359"/>
      <c r="E52" s="304"/>
      <c r="F52" s="662"/>
      <c r="G52" s="662"/>
      <c r="H52" s="662"/>
      <c r="I52" s="662"/>
      <c r="J52" s="662"/>
      <c r="K52" s="662"/>
      <c r="L52" s="330"/>
      <c r="M52" s="161"/>
      <c r="O52" s="18" t="str">
        <f t="shared" ref="O52:O54" si="0">IF(F52&lt;&gt;"",F52,"")</f>
        <v/>
      </c>
    </row>
    <row r="53" spans="1:17" ht="15.95" customHeight="1" x14ac:dyDescent="0.3">
      <c r="A53" s="638"/>
      <c r="B53" s="169"/>
      <c r="C53" s="171"/>
      <c r="D53" s="359"/>
      <c r="E53" s="304"/>
      <c r="F53" s="662"/>
      <c r="G53" s="662"/>
      <c r="H53" s="662"/>
      <c r="I53" s="662"/>
      <c r="J53" s="662"/>
      <c r="K53" s="662"/>
      <c r="L53" s="330"/>
      <c r="M53" s="161"/>
      <c r="O53" s="18" t="str">
        <f t="shared" si="0"/>
        <v/>
      </c>
    </row>
    <row r="54" spans="1:17" ht="15.95" customHeight="1" x14ac:dyDescent="0.3">
      <c r="A54" s="638"/>
      <c r="B54" s="169"/>
      <c r="C54" s="171"/>
      <c r="D54" s="359"/>
      <c r="E54" s="304"/>
      <c r="F54" s="663"/>
      <c r="G54" s="663"/>
      <c r="H54" s="663"/>
      <c r="I54" s="663"/>
      <c r="J54" s="663"/>
      <c r="K54" s="663"/>
      <c r="L54" s="330"/>
      <c r="M54" s="161"/>
      <c r="O54" s="18" t="str">
        <f t="shared" si="0"/>
        <v/>
      </c>
    </row>
    <row r="55" spans="1:17" ht="6" customHeight="1" x14ac:dyDescent="0.3">
      <c r="A55" s="638"/>
      <c r="B55" s="169"/>
      <c r="C55" s="171"/>
      <c r="D55" s="91"/>
      <c r="E55" s="185"/>
      <c r="F55" s="171"/>
      <c r="G55" s="171"/>
      <c r="H55" s="171"/>
      <c r="I55" s="171"/>
      <c r="J55" s="171"/>
      <c r="K55" s="171"/>
      <c r="L55" s="330"/>
      <c r="M55" s="161"/>
    </row>
    <row r="56" spans="1:17" x14ac:dyDescent="0.3">
      <c r="A56" s="638"/>
      <c r="B56" s="169"/>
      <c r="C56" s="171"/>
      <c r="D56" s="623" t="s">
        <v>264</v>
      </c>
      <c r="E56" s="304"/>
      <c r="F56" s="624"/>
      <c r="G56" s="625"/>
      <c r="H56" s="625"/>
      <c r="I56" s="625"/>
      <c r="J56" s="625"/>
      <c r="K56" s="626"/>
      <c r="L56" s="664" t="str">
        <f>IF(N56=1,"","*")</f>
        <v>*</v>
      </c>
      <c r="M56" s="161"/>
      <c r="N56" s="18">
        <f>IF(OR(O56=1,O57=1),1,0)</f>
        <v>0</v>
      </c>
      <c r="O56" s="18">
        <f>IF(LEN(F56)&gt;0,1,0)</f>
        <v>0</v>
      </c>
    </row>
    <row r="57" spans="1:17" x14ac:dyDescent="0.3">
      <c r="A57" s="638"/>
      <c r="B57" s="169"/>
      <c r="C57" s="171"/>
      <c r="D57" s="623"/>
      <c r="E57" s="304"/>
      <c r="F57" s="624"/>
      <c r="G57" s="625"/>
      <c r="H57" s="625"/>
      <c r="I57" s="625"/>
      <c r="J57" s="625"/>
      <c r="K57" s="626"/>
      <c r="L57" s="664"/>
      <c r="M57" s="161"/>
      <c r="O57" s="18">
        <f>IF(LEN(F57)&gt;0,1,0)</f>
        <v>0</v>
      </c>
      <c r="P57" s="120" t="str">
        <f>IF(F57="","",F57)</f>
        <v/>
      </c>
    </row>
    <row r="58" spans="1:17" ht="6" customHeight="1" x14ac:dyDescent="0.3">
      <c r="A58" s="638"/>
      <c r="B58" s="169"/>
      <c r="C58" s="171"/>
      <c r="D58" s="92"/>
      <c r="E58" s="185"/>
      <c r="F58" s="171"/>
      <c r="G58" s="171"/>
      <c r="H58" s="171"/>
      <c r="I58" s="171"/>
      <c r="J58" s="171"/>
      <c r="K58" s="171"/>
      <c r="L58" s="332"/>
      <c r="M58" s="161"/>
    </row>
    <row r="59" spans="1:17" ht="6" customHeight="1" x14ac:dyDescent="0.3">
      <c r="A59" s="638"/>
      <c r="B59" s="169"/>
      <c r="C59" s="171"/>
      <c r="D59" s="91"/>
      <c r="E59" s="185"/>
      <c r="F59" s="171"/>
      <c r="G59" s="171"/>
      <c r="H59" s="171"/>
      <c r="I59" s="171"/>
      <c r="J59" s="171"/>
      <c r="K59" s="171"/>
      <c r="L59" s="330"/>
      <c r="M59" s="161"/>
    </row>
    <row r="60" spans="1:17" ht="30" customHeight="1" x14ac:dyDescent="0.3">
      <c r="A60" s="638"/>
      <c r="B60" s="169"/>
      <c r="C60" s="171"/>
      <c r="D60" s="639" t="s">
        <v>318</v>
      </c>
      <c r="E60" s="639"/>
      <c r="F60" s="639"/>
      <c r="G60" s="639"/>
      <c r="H60" s="639"/>
      <c r="I60" s="639"/>
      <c r="J60" s="639"/>
      <c r="K60" s="639"/>
      <c r="L60" s="330"/>
      <c r="M60" s="161"/>
      <c r="N60" s="18">
        <f>IF(SUM(O61:O61)=1,1,0)</f>
        <v>0</v>
      </c>
      <c r="O60" s="18">
        <f>IF(SUM(P61:P61)&gt;=1,1,0)</f>
        <v>0</v>
      </c>
      <c r="Q60" s="18" t="str">
        <f>IF(O60=1,"SI(Completar el formulario IRS W-9 y Waiver Persona Natural)","NO")</f>
        <v>NO</v>
      </c>
    </row>
    <row r="61" spans="1:17" ht="21.75" customHeight="1" x14ac:dyDescent="0.3">
      <c r="A61" s="638"/>
      <c r="B61" s="169"/>
      <c r="C61" s="171"/>
      <c r="D61" s="630" t="s">
        <v>158</v>
      </c>
      <c r="E61" s="630"/>
      <c r="F61" s="630"/>
      <c r="G61" s="630"/>
      <c r="H61" s="630"/>
      <c r="I61" s="630"/>
      <c r="J61" s="631"/>
      <c r="K61" s="119"/>
      <c r="L61" s="270" t="str">
        <f>IF(N60=1,"","*")</f>
        <v>*</v>
      </c>
      <c r="M61" s="161"/>
      <c r="O61" s="18">
        <f>IF(K61&lt;&gt;"",1,0)</f>
        <v>0</v>
      </c>
      <c r="P61" s="18">
        <f>IF(K61="SI",1,0)</f>
        <v>0</v>
      </c>
    </row>
    <row r="62" spans="1:17" x14ac:dyDescent="0.3">
      <c r="A62" s="638"/>
      <c r="B62" s="169"/>
      <c r="C62" s="171"/>
      <c r="D62" s="643" t="str">
        <f>IF(O60=1,"Completar el formulario IRS W-9 y Waiver Persona Jurídica","")</f>
        <v/>
      </c>
      <c r="E62" s="643"/>
      <c r="F62" s="643"/>
      <c r="G62" s="643"/>
      <c r="H62" s="643"/>
      <c r="I62" s="643"/>
      <c r="J62" s="643"/>
      <c r="K62" s="643"/>
      <c r="L62" s="330"/>
      <c r="M62" s="161"/>
    </row>
    <row r="63" spans="1:17" ht="6" customHeight="1" x14ac:dyDescent="0.3">
      <c r="A63" s="638"/>
      <c r="B63" s="169"/>
      <c r="C63" s="171"/>
      <c r="D63" s="91"/>
      <c r="E63" s="185"/>
      <c r="F63" s="171"/>
      <c r="G63" s="171"/>
      <c r="H63" s="171"/>
      <c r="I63" s="171"/>
      <c r="J63" s="171"/>
      <c r="K63" s="171"/>
      <c r="L63" s="330"/>
      <c r="M63" s="161"/>
    </row>
    <row r="64" spans="1:17" ht="18.75" customHeight="1" x14ac:dyDescent="0.3">
      <c r="A64" s="638"/>
      <c r="B64" s="365" t="str">
        <f>IF(N65=0,'P1'!P1,'P1'!Q1)</f>
        <v>Faltan datos, por favor revise los asteriscos rojos</v>
      </c>
      <c r="C64" s="365"/>
      <c r="D64" s="365"/>
      <c r="E64" s="365"/>
      <c r="F64" s="365"/>
      <c r="G64" s="365"/>
      <c r="H64" s="365"/>
      <c r="I64" s="365"/>
      <c r="J64" s="365"/>
      <c r="K64" s="365"/>
      <c r="L64" s="365"/>
      <c r="M64" s="161"/>
    </row>
    <row r="65" spans="1:16" ht="55.5" customHeight="1" x14ac:dyDescent="0.3">
      <c r="A65" s="638"/>
      <c r="B65" s="161"/>
      <c r="C65" s="161"/>
      <c r="D65" s="309"/>
      <c r="E65" s="164"/>
      <c r="F65" s="161"/>
      <c r="G65" s="161"/>
      <c r="H65" s="161"/>
      <c r="I65" s="161"/>
      <c r="J65" s="161"/>
      <c r="K65" s="161"/>
      <c r="L65" s="161"/>
      <c r="M65" s="161"/>
      <c r="N65" s="18">
        <f>IF(SUM(N51:N60)=3,1,0)</f>
        <v>0</v>
      </c>
    </row>
    <row r="66" spans="1:16" ht="180" customHeight="1" x14ac:dyDescent="0.3">
      <c r="A66" s="81"/>
      <c r="B66" s="80"/>
      <c r="C66" s="53"/>
      <c r="D66" s="82"/>
      <c r="E66" s="54"/>
      <c r="F66" s="53"/>
      <c r="G66" s="53"/>
      <c r="H66" s="53"/>
      <c r="I66" s="53"/>
      <c r="J66" s="53"/>
      <c r="K66" s="53"/>
      <c r="L66" s="53"/>
      <c r="M66" s="53"/>
    </row>
    <row r="67" spans="1:16" ht="180" customHeight="1" x14ac:dyDescent="0.3">
      <c r="A67" s="53"/>
      <c r="B67" s="80"/>
      <c r="C67" s="53"/>
      <c r="D67" s="54"/>
      <c r="E67" s="54"/>
      <c r="F67" s="53"/>
      <c r="G67" s="53"/>
      <c r="H67" s="53"/>
      <c r="I67" s="53"/>
      <c r="J67" s="53"/>
      <c r="K67" s="53"/>
      <c r="L67" s="53"/>
      <c r="M67" s="53"/>
    </row>
    <row r="68" spans="1:16" ht="27.75" customHeight="1" x14ac:dyDescent="0.35">
      <c r="A68" s="638"/>
      <c r="B68" s="162"/>
      <c r="C68" s="318" t="str">
        <f>C1</f>
        <v>Persona Jurídica 2</v>
      </c>
      <c r="D68" s="161"/>
      <c r="E68" s="164"/>
      <c r="F68" s="161"/>
      <c r="G68" s="161"/>
      <c r="H68" s="161"/>
      <c r="I68" s="161"/>
      <c r="J68" s="161"/>
      <c r="K68" s="161"/>
      <c r="L68" s="161"/>
      <c r="M68" s="161"/>
    </row>
    <row r="69" spans="1:16" ht="12" customHeight="1" x14ac:dyDescent="0.3">
      <c r="A69" s="638"/>
      <c r="B69" s="161"/>
      <c r="C69" s="161"/>
      <c r="D69" s="167" t="str">
        <f>D49</f>
        <v>Los asteriscos (*) ROJOS son datos obligatorios</v>
      </c>
      <c r="E69" s="164"/>
      <c r="F69" s="161"/>
      <c r="G69" s="161"/>
      <c r="H69" s="161"/>
      <c r="I69" s="161"/>
      <c r="J69" s="161"/>
      <c r="K69" s="161"/>
      <c r="L69" s="168"/>
      <c r="M69" s="161"/>
    </row>
    <row r="70" spans="1:16" ht="6" customHeight="1" x14ac:dyDescent="0.3">
      <c r="A70" s="638"/>
      <c r="B70" s="161"/>
      <c r="C70" s="161"/>
      <c r="D70" s="333"/>
      <c r="E70" s="164"/>
      <c r="F70" s="161"/>
      <c r="G70" s="161"/>
      <c r="H70" s="161"/>
      <c r="I70" s="161"/>
      <c r="J70" s="161"/>
      <c r="K70" s="161"/>
      <c r="L70" s="334"/>
      <c r="M70" s="161"/>
    </row>
    <row r="71" spans="1:16" ht="45" customHeight="1" x14ac:dyDescent="0.3">
      <c r="A71" s="638"/>
      <c r="B71" s="161"/>
      <c r="C71" s="335"/>
      <c r="D71" s="659" t="s">
        <v>282</v>
      </c>
      <c r="E71" s="694"/>
      <c r="F71" s="694"/>
      <c r="G71" s="694"/>
      <c r="H71" s="694"/>
      <c r="I71" s="694"/>
      <c r="J71" s="694"/>
      <c r="K71" s="694"/>
      <c r="L71" s="336"/>
      <c r="M71" s="316"/>
    </row>
    <row r="72" spans="1:16" ht="6" customHeight="1" x14ac:dyDescent="0.3">
      <c r="A72" s="638"/>
      <c r="B72" s="169"/>
      <c r="C72" s="171"/>
      <c r="D72" s="91"/>
      <c r="E72" s="185"/>
      <c r="F72" s="171"/>
      <c r="G72" s="171"/>
      <c r="H72" s="171"/>
      <c r="I72" s="171"/>
      <c r="J72" s="171"/>
      <c r="K72" s="171"/>
      <c r="L72" s="139"/>
      <c r="M72" s="161"/>
    </row>
    <row r="73" spans="1:16" ht="21.75" customHeight="1" x14ac:dyDescent="0.3">
      <c r="A73" s="638"/>
      <c r="B73" s="169"/>
      <c r="C73" s="268"/>
      <c r="D73" s="256" t="str">
        <f>IF(J2_P1!Q116=5,J2_P1!F10,"Clic en Natural o Jurídico")</f>
        <v>Clic en Natural o Jurídico</v>
      </c>
      <c r="E73" s="337"/>
      <c r="F73" s="338"/>
      <c r="G73" s="338"/>
      <c r="H73" s="248"/>
      <c r="I73" s="693"/>
      <c r="J73" s="693"/>
      <c r="K73" s="693"/>
      <c r="L73" s="270" t="str">
        <f>IF(N73=1,"","*")</f>
        <v>*</v>
      </c>
      <c r="M73" s="161"/>
      <c r="N73" s="18">
        <f>IF(D73&lt;&gt;"Clic en Natural o Jurídico",1,0)</f>
        <v>0</v>
      </c>
      <c r="P73" s="18" t="s">
        <v>156</v>
      </c>
    </row>
    <row r="74" spans="1:16" ht="6" customHeight="1" x14ac:dyDescent="0.3">
      <c r="A74" s="638"/>
      <c r="B74" s="169"/>
      <c r="C74" s="171"/>
      <c r="D74" s="339"/>
      <c r="E74" s="337"/>
      <c r="F74" s="338"/>
      <c r="G74" s="338"/>
      <c r="H74" s="338"/>
      <c r="I74" s="338"/>
      <c r="J74" s="338"/>
      <c r="K74" s="338"/>
      <c r="L74" s="340"/>
      <c r="M74" s="161"/>
    </row>
    <row r="75" spans="1:16" ht="21.75" customHeight="1" x14ac:dyDescent="0.3">
      <c r="A75" s="638"/>
      <c r="B75" s="169"/>
      <c r="C75" s="268"/>
      <c r="D75" s="256" t="str">
        <f>IF(J2_P2!Q116=5,J2_P2!F10,"Clic en Natural o Jurídico")</f>
        <v>Clic en Natural o Jurídico</v>
      </c>
      <c r="E75" s="337"/>
      <c r="F75" s="338"/>
      <c r="G75" s="338"/>
      <c r="H75" s="256"/>
      <c r="I75" s="695"/>
      <c r="J75" s="695"/>
      <c r="K75" s="695"/>
      <c r="L75" s="270" t="str">
        <f>IF(N75=1,"","*")</f>
        <v>*</v>
      </c>
      <c r="M75" s="161"/>
      <c r="N75" s="18">
        <f>IF(D75&lt;&gt;"Clic en Natural o Jurídico",1,0)</f>
        <v>0</v>
      </c>
    </row>
    <row r="76" spans="1:16" ht="6" customHeight="1" x14ac:dyDescent="0.3">
      <c r="A76" s="638"/>
      <c r="B76" s="169"/>
      <c r="C76" s="171"/>
      <c r="D76" s="141"/>
      <c r="E76" s="337"/>
      <c r="F76" s="338"/>
      <c r="G76" s="338"/>
      <c r="H76" s="338"/>
      <c r="I76" s="338"/>
      <c r="J76" s="338"/>
      <c r="K76" s="338"/>
      <c r="L76" s="138"/>
      <c r="M76" s="161"/>
    </row>
    <row r="77" spans="1:16" ht="21.75" customHeight="1" x14ac:dyDescent="0.3">
      <c r="A77" s="638"/>
      <c r="B77" s="169"/>
      <c r="C77" s="268"/>
      <c r="D77" s="256" t="str">
        <f>IF(J2_P3!Q116=5,J2_P3!F10,"Clic en Natural o Jurídico")</f>
        <v>Clic en Natural o Jurídico</v>
      </c>
      <c r="E77" s="337"/>
      <c r="F77" s="338"/>
      <c r="G77" s="338"/>
      <c r="H77" s="256"/>
      <c r="I77" s="695"/>
      <c r="J77" s="695"/>
      <c r="K77" s="695"/>
      <c r="L77" s="270" t="str">
        <f>IF(N77=1,"","*")</f>
        <v>*</v>
      </c>
      <c r="M77" s="161"/>
      <c r="N77" s="18">
        <f>IF(D77&lt;&gt;"Clic en Natural o Jurídico",1,0)</f>
        <v>0</v>
      </c>
    </row>
    <row r="78" spans="1:16" ht="6" customHeight="1" x14ac:dyDescent="0.3">
      <c r="A78" s="638"/>
      <c r="B78" s="169"/>
      <c r="C78" s="171"/>
      <c r="D78" s="141"/>
      <c r="E78" s="337"/>
      <c r="F78" s="338"/>
      <c r="G78" s="338"/>
      <c r="H78" s="338"/>
      <c r="I78" s="338"/>
      <c r="J78" s="338"/>
      <c r="K78" s="338"/>
      <c r="L78" s="138"/>
      <c r="M78" s="161"/>
    </row>
    <row r="79" spans="1:16" ht="21.75" hidden="1" customHeight="1" x14ac:dyDescent="0.3">
      <c r="A79" s="638"/>
      <c r="B79" s="169"/>
      <c r="C79" s="268"/>
      <c r="D79" s="87"/>
      <c r="E79" s="337"/>
      <c r="F79" s="656"/>
      <c r="G79" s="656"/>
      <c r="H79" s="656"/>
      <c r="I79" s="656"/>
      <c r="J79" s="656"/>
      <c r="K79" s="656"/>
      <c r="L79" s="139"/>
      <c r="M79" s="161"/>
    </row>
    <row r="80" spans="1:16" ht="6" hidden="1" customHeight="1" x14ac:dyDescent="0.3">
      <c r="A80" s="638"/>
      <c r="B80" s="169"/>
      <c r="C80" s="171"/>
      <c r="D80" s="91"/>
      <c r="E80" s="337"/>
      <c r="F80" s="338"/>
      <c r="G80" s="338"/>
      <c r="H80" s="338"/>
      <c r="I80" s="338"/>
      <c r="J80" s="338"/>
      <c r="K80" s="338"/>
      <c r="L80" s="139"/>
      <c r="M80" s="161"/>
    </row>
    <row r="81" spans="1:16" ht="21.75" hidden="1" customHeight="1" x14ac:dyDescent="0.3">
      <c r="A81" s="638"/>
      <c r="B81" s="169"/>
      <c r="C81" s="294"/>
      <c r="D81" s="87"/>
      <c r="E81" s="337"/>
      <c r="F81" s="657"/>
      <c r="G81" s="657"/>
      <c r="H81" s="657"/>
      <c r="I81" s="657"/>
      <c r="J81" s="657"/>
      <c r="K81" s="657"/>
      <c r="L81" s="139"/>
      <c r="M81" s="161"/>
    </row>
    <row r="82" spans="1:16" ht="6" hidden="1" customHeight="1" x14ac:dyDescent="0.3">
      <c r="A82" s="638"/>
      <c r="B82" s="169"/>
      <c r="C82" s="171"/>
      <c r="D82" s="91"/>
      <c r="E82" s="337"/>
      <c r="F82" s="338"/>
      <c r="G82" s="338"/>
      <c r="H82" s="338"/>
      <c r="I82" s="338"/>
      <c r="J82" s="338"/>
      <c r="K82" s="338"/>
      <c r="L82" s="139"/>
      <c r="M82" s="161"/>
    </row>
    <row r="83" spans="1:16" ht="21.75" hidden="1" customHeight="1" x14ac:dyDescent="0.3">
      <c r="A83" s="638"/>
      <c r="B83" s="169"/>
      <c r="C83" s="268"/>
      <c r="D83" s="87"/>
      <c r="E83" s="337"/>
      <c r="F83" s="658"/>
      <c r="G83" s="658"/>
      <c r="H83" s="658"/>
      <c r="I83" s="658"/>
      <c r="J83" s="658"/>
      <c r="K83" s="658"/>
      <c r="L83" s="139"/>
      <c r="M83" s="161"/>
    </row>
    <row r="84" spans="1:16" ht="6" customHeight="1" x14ac:dyDescent="0.3">
      <c r="A84" s="638"/>
      <c r="B84" s="169"/>
      <c r="C84" s="171"/>
      <c r="D84" s="91"/>
      <c r="E84" s="185"/>
      <c r="F84" s="171"/>
      <c r="G84" s="171"/>
      <c r="H84" s="171"/>
      <c r="I84" s="171"/>
      <c r="J84" s="171"/>
      <c r="K84" s="171"/>
      <c r="L84" s="139"/>
      <c r="M84" s="161"/>
    </row>
    <row r="85" spans="1:16" ht="18.75" customHeight="1" x14ac:dyDescent="0.3">
      <c r="A85" s="638"/>
      <c r="B85" s="365" t="str">
        <f>IF(N86=0,'P1'!P1,'P1'!Q1)</f>
        <v>Faltan datos, por favor revise los asteriscos rojos</v>
      </c>
      <c r="C85" s="365"/>
      <c r="D85" s="365"/>
      <c r="E85" s="365"/>
      <c r="F85" s="365"/>
      <c r="G85" s="365"/>
      <c r="H85" s="365"/>
      <c r="I85" s="365"/>
      <c r="J85" s="365"/>
      <c r="K85" s="365"/>
      <c r="L85" s="365"/>
      <c r="M85" s="161"/>
    </row>
    <row r="86" spans="1:16" ht="36.75" customHeight="1" x14ac:dyDescent="0.3">
      <c r="A86" s="638"/>
      <c r="B86" s="161"/>
      <c r="C86" s="161"/>
      <c r="D86" s="164"/>
      <c r="E86" s="164"/>
      <c r="F86" s="161"/>
      <c r="G86" s="161"/>
      <c r="H86" s="161"/>
      <c r="I86" s="161"/>
      <c r="J86" s="161"/>
      <c r="K86" s="161"/>
      <c r="L86" s="161"/>
      <c r="M86" s="161"/>
      <c r="N86" s="18">
        <f>IF(SUM(N73:N83)&gt;0,1,0)</f>
        <v>0</v>
      </c>
      <c r="P86" s="66">
        <f>+N21+N45+N65+N86</f>
        <v>0</v>
      </c>
    </row>
    <row r="87" spans="1:16" ht="80.099999999999994" customHeight="1" x14ac:dyDescent="0.3">
      <c r="A87" s="53"/>
      <c r="B87" s="80"/>
      <c r="C87" s="53"/>
      <c r="D87" s="54"/>
      <c r="E87" s="54"/>
      <c r="F87" s="53"/>
      <c r="G87" s="53"/>
      <c r="H87" s="53"/>
      <c r="I87" s="53"/>
      <c r="J87" s="53"/>
      <c r="K87" s="53"/>
      <c r="L87" s="53"/>
      <c r="M87" s="53"/>
    </row>
    <row r="88" spans="1:16" hidden="1" x14ac:dyDescent="0.3"/>
    <row r="89" spans="1:16" hidden="1" x14ac:dyDescent="0.3"/>
    <row r="90" spans="1:16" hidden="1" x14ac:dyDescent="0.3"/>
    <row r="91" spans="1:16" hidden="1" x14ac:dyDescent="0.3"/>
    <row r="92" spans="1:16" hidden="1" x14ac:dyDescent="0.3"/>
    <row r="93" spans="1:16" hidden="1" x14ac:dyDescent="0.3"/>
    <row r="94" spans="1:16" hidden="1" x14ac:dyDescent="0.3"/>
    <row r="95" spans="1:16" hidden="1" x14ac:dyDescent="0.3"/>
    <row r="96" spans="1:1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t="18.75" hidden="1" customHeight="1" x14ac:dyDescent="0.3"/>
    <row r="106" ht="18.75" hidden="1" customHeight="1" x14ac:dyDescent="0.3"/>
    <row r="107" ht="18.75" hidden="1" customHeight="1" x14ac:dyDescent="0.3"/>
    <row r="108" ht="18.75" hidden="1" customHeight="1" x14ac:dyDescent="0.3"/>
    <row r="109" ht="18.75" hidden="1" customHeight="1" x14ac:dyDescent="0.3"/>
    <row r="110" ht="18.75" hidden="1" customHeight="1" x14ac:dyDescent="0.3"/>
    <row r="111" ht="18.75" hidden="1" customHeight="1" x14ac:dyDescent="0.3"/>
    <row r="112" ht="18.75" hidden="1" customHeight="1" x14ac:dyDescent="0.3"/>
    <row r="113" ht="18.75" hidden="1" customHeight="1" x14ac:dyDescent="0.3"/>
    <row r="114" ht="18.75" hidden="1" customHeight="1" x14ac:dyDescent="0.3"/>
    <row r="115" ht="18.75" hidden="1" customHeight="1" x14ac:dyDescent="0.3"/>
    <row r="116" ht="18.75" hidden="1" customHeight="1" x14ac:dyDescent="0.3"/>
    <row r="117" ht="18.75" hidden="1" customHeight="1" x14ac:dyDescent="0.3"/>
    <row r="118" ht="18.75" hidden="1" customHeight="1" x14ac:dyDescent="0.3"/>
    <row r="119" ht="18.75" hidden="1" customHeight="1" x14ac:dyDescent="0.3"/>
    <row r="120" ht="18.75" hidden="1" customHeight="1" x14ac:dyDescent="0.3"/>
    <row r="121" ht="18.75" hidden="1" customHeight="1" x14ac:dyDescent="0.3"/>
    <row r="122" ht="18.75" hidden="1" customHeight="1" x14ac:dyDescent="0.3"/>
    <row r="123" ht="18.75" hidden="1" customHeight="1" x14ac:dyDescent="0.3"/>
    <row r="124" ht="18.75" hidden="1" customHeight="1" x14ac:dyDescent="0.3"/>
    <row r="125" ht="18.75" hidden="1" customHeight="1" x14ac:dyDescent="0.3"/>
    <row r="126" ht="18.75" hidden="1" customHeight="1" x14ac:dyDescent="0.3"/>
    <row r="127" ht="18.75" hidden="1" customHeight="1" x14ac:dyDescent="0.3"/>
    <row r="128" ht="18.75" hidden="1" customHeight="1" x14ac:dyDescent="0.3"/>
    <row r="129" ht="18.75" hidden="1" customHeight="1" x14ac:dyDescent="0.3"/>
    <row r="130" ht="18.75" hidden="1" customHeight="1" x14ac:dyDescent="0.3"/>
    <row r="131" ht="18.75" hidden="1" customHeight="1" x14ac:dyDescent="0.3"/>
    <row r="132" ht="18.75" hidden="1" customHeight="1" x14ac:dyDescent="0.3"/>
    <row r="133" ht="18.75" hidden="1" customHeight="1" x14ac:dyDescent="0.3"/>
    <row r="134" ht="18.75" hidden="1" customHeight="1" x14ac:dyDescent="0.3"/>
    <row r="135" ht="18.75" hidden="1" customHeight="1" x14ac:dyDescent="0.3"/>
    <row r="136" ht="18.75" hidden="1" customHeight="1" x14ac:dyDescent="0.3"/>
    <row r="137" ht="18.75" hidden="1" customHeight="1" x14ac:dyDescent="0.3"/>
    <row r="138" ht="18.75" hidden="1" customHeight="1" x14ac:dyDescent="0.3"/>
    <row r="139" ht="18.75" hidden="1" customHeight="1" x14ac:dyDescent="0.3"/>
    <row r="140" ht="18.75" hidden="1" customHeight="1" x14ac:dyDescent="0.3"/>
    <row r="141" ht="18.75" hidden="1" customHeight="1" x14ac:dyDescent="0.3"/>
    <row r="142" ht="18.75" hidden="1" customHeight="1" x14ac:dyDescent="0.3"/>
    <row r="143" ht="18.75" hidden="1" customHeight="1" x14ac:dyDescent="0.3"/>
    <row r="144" ht="18.75" hidden="1" customHeight="1" x14ac:dyDescent="0.3"/>
    <row r="145" ht="18.75" hidden="1" customHeight="1" x14ac:dyDescent="0.3"/>
    <row r="146" ht="18.75" hidden="1" customHeight="1" x14ac:dyDescent="0.3"/>
    <row r="147" ht="18.75" hidden="1" customHeight="1" x14ac:dyDescent="0.3"/>
    <row r="148" ht="18.75" hidden="1" customHeight="1" x14ac:dyDescent="0.3"/>
    <row r="149" ht="18.75" hidden="1" customHeight="1" x14ac:dyDescent="0.3"/>
  </sheetData>
  <sheetProtection sheet="1" objects="1" scenarios="1"/>
  <mergeCells count="49">
    <mergeCell ref="A68:A86"/>
    <mergeCell ref="D71:K71"/>
    <mergeCell ref="F79:K79"/>
    <mergeCell ref="F81:K81"/>
    <mergeCell ref="A48:A65"/>
    <mergeCell ref="D51:D54"/>
    <mergeCell ref="F51:K51"/>
    <mergeCell ref="F52:K52"/>
    <mergeCell ref="F53:K53"/>
    <mergeCell ref="F54:K54"/>
    <mergeCell ref="I75:K75"/>
    <mergeCell ref="B85:L85"/>
    <mergeCell ref="I77:K77"/>
    <mergeCell ref="F83:K83"/>
    <mergeCell ref="D60:K60"/>
    <mergeCell ref="D61:J61"/>
    <mergeCell ref="L56:L57"/>
    <mergeCell ref="D56:D57"/>
    <mergeCell ref="F56:K56"/>
    <mergeCell ref="F57:K57"/>
    <mergeCell ref="I73:K73"/>
    <mergeCell ref="D62:K62"/>
    <mergeCell ref="B64:L64"/>
    <mergeCell ref="M35:M37"/>
    <mergeCell ref="F36:I36"/>
    <mergeCell ref="F37:I37"/>
    <mergeCell ref="F39:K39"/>
    <mergeCell ref="D41:D42"/>
    <mergeCell ref="F41:K41"/>
    <mergeCell ref="A24:A45"/>
    <mergeCell ref="D25:K25"/>
    <mergeCell ref="F27:K27"/>
    <mergeCell ref="F29:K29"/>
    <mergeCell ref="F30:K30"/>
    <mergeCell ref="F31:K31"/>
    <mergeCell ref="F33:K33"/>
    <mergeCell ref="F35:I35"/>
    <mergeCell ref="B44:L44"/>
    <mergeCell ref="A1:A21"/>
    <mergeCell ref="D2:H2"/>
    <mergeCell ref="H4:K4"/>
    <mergeCell ref="F6:K6"/>
    <mergeCell ref="F8:K8"/>
    <mergeCell ref="F10:K10"/>
    <mergeCell ref="F12:K12"/>
    <mergeCell ref="F14:K14"/>
    <mergeCell ref="F16:K16"/>
    <mergeCell ref="F18:K18"/>
    <mergeCell ref="B20:L20"/>
  </mergeCells>
  <conditionalFormatting sqref="F41:K41">
    <cfRule type="expression" dxfId="125" priority="9">
      <formula>$R$35</formula>
    </cfRule>
  </conditionalFormatting>
  <conditionalFormatting sqref="F83:K83">
    <cfRule type="expression" dxfId="124" priority="8">
      <formula>$O$83</formula>
    </cfRule>
  </conditionalFormatting>
  <conditionalFormatting sqref="D73">
    <cfRule type="cellIs" dxfId="123" priority="7" operator="equal">
      <formula>"Clic en Natural o Jurídico"</formula>
    </cfRule>
  </conditionalFormatting>
  <conditionalFormatting sqref="D75">
    <cfRule type="cellIs" dxfId="122" priority="6" operator="equal">
      <formula>"Clic en Natural o Jurídico"</formula>
    </cfRule>
  </conditionalFormatting>
  <conditionalFormatting sqref="D77">
    <cfRule type="cellIs" dxfId="121" priority="5" operator="equal">
      <formula>"Clic en Natural o Jurídico"</formula>
    </cfRule>
  </conditionalFormatting>
  <conditionalFormatting sqref="B20:L20">
    <cfRule type="expression" dxfId="120" priority="4">
      <formula>NOT($N$21)</formula>
    </cfRule>
  </conditionalFormatting>
  <conditionalFormatting sqref="B44:L44">
    <cfRule type="expression" dxfId="119" priority="3">
      <formula>NOT($N$45)</formula>
    </cfRule>
  </conditionalFormatting>
  <conditionalFormatting sqref="B64:L64">
    <cfRule type="expression" dxfId="118" priority="2">
      <formula>NOT($N$65)</formula>
    </cfRule>
  </conditionalFormatting>
  <conditionalFormatting sqref="B85:L85">
    <cfRule type="expression" dxfId="117" priority="1">
      <formula>NOT($N$86)</formula>
    </cfRule>
  </conditionalFormatting>
  <dataValidations count="5">
    <dataValidation type="whole" operator="greaterThan" allowBlank="1" showInputMessage="1" showErrorMessage="1" sqref="F16:K16">
      <formula1>100000</formula1>
    </dataValidation>
    <dataValidation type="list" allowBlank="1" showInputMessage="1" showErrorMessage="1" sqref="K35:K37 K61">
      <formula1>"SI,NO"</formula1>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M35:M37"/>
    <dataValidation type="date" allowBlank="1" showInputMessage="1" showErrorMessage="1" promptTitle="Ej:" prompt="01/01/1935" sqref="F8:K8">
      <formula1>7306</formula1>
      <formula2>46022</formula2>
    </dataValidation>
    <dataValidation type="whole" operator="greaterThan" allowBlank="1" showInputMessage="1" showErrorMessage="1" promptTitle="Ej:" prompt="Teléfono fijo: 2830000_x000a_Celular: 70510100" sqref="F27:K27">
      <formula1>1000000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Listas!$F$2:$F$10</xm:f>
          </x14:formula1>
          <xm:sqref>F14:K14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38"/>
  <sheetViews>
    <sheetView showRowColHeaders="0" topLeftCell="A92" zoomScaleNormal="100" workbookViewId="0">
      <selection activeCell="F113" sqref="F113:L113"/>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166</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175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2 (Socio 1)</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2 (Socio 1)</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2 (Socio 1)</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2 (Socio 1)</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680" t="str">
        <f>IF(O116=0,'P1'!P1,'P1'!Q1)</f>
        <v>Faltan datos, por favor revise los asteriscos rojos</v>
      </c>
      <c r="C115" s="680"/>
      <c r="D115" s="680"/>
      <c r="E115" s="680"/>
      <c r="F115" s="680"/>
      <c r="G115" s="680"/>
      <c r="H115" s="680"/>
      <c r="I115" s="680"/>
      <c r="J115" s="680"/>
      <c r="K115" s="680"/>
      <c r="L115" s="680"/>
      <c r="M115" s="680"/>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24:M24"/>
    <mergeCell ref="B44:M44"/>
    <mergeCell ref="B65:M65"/>
    <mergeCell ref="B88:M88"/>
    <mergeCell ref="B115:M115"/>
    <mergeCell ref="M72:M73"/>
    <mergeCell ref="F72:L72"/>
    <mergeCell ref="F73:L73"/>
    <mergeCell ref="D77:D78"/>
    <mergeCell ref="F77:L77"/>
    <mergeCell ref="D80:L80"/>
    <mergeCell ref="D81:K82"/>
    <mergeCell ref="D83:K83"/>
    <mergeCell ref="D84:K84"/>
    <mergeCell ref="D85:K85"/>
    <mergeCell ref="F41:L41"/>
    <mergeCell ref="K16:L16"/>
    <mergeCell ref="A92:A116"/>
    <mergeCell ref="D95:D97"/>
    <mergeCell ref="D99:D101"/>
    <mergeCell ref="F103:L103"/>
    <mergeCell ref="F105:L105"/>
    <mergeCell ref="F107:L107"/>
    <mergeCell ref="F109:L109"/>
    <mergeCell ref="F111:L111"/>
    <mergeCell ref="F113:L113"/>
    <mergeCell ref="D86:L86"/>
    <mergeCell ref="F60:H60"/>
    <mergeCell ref="D62:D63"/>
    <mergeCell ref="F62:I62"/>
    <mergeCell ref="A69:A89"/>
    <mergeCell ref="D72:D73"/>
    <mergeCell ref="A48:A66"/>
    <mergeCell ref="D51:D54"/>
    <mergeCell ref="F51:L51"/>
    <mergeCell ref="F52:L52"/>
    <mergeCell ref="F53:L53"/>
    <mergeCell ref="F54:L54"/>
    <mergeCell ref="F58:L58"/>
    <mergeCell ref="F18:L18"/>
    <mergeCell ref="F20:L20"/>
    <mergeCell ref="F22:L22"/>
    <mergeCell ref="A28:A45"/>
    <mergeCell ref="D29:L29"/>
    <mergeCell ref="F31:L31"/>
    <mergeCell ref="F33:L33"/>
    <mergeCell ref="F34:L34"/>
    <mergeCell ref="F35:L35"/>
    <mergeCell ref="F37:L37"/>
    <mergeCell ref="A1:A25"/>
    <mergeCell ref="F4:I4"/>
    <mergeCell ref="F12:L12"/>
    <mergeCell ref="F14:L14"/>
    <mergeCell ref="F39:L39"/>
    <mergeCell ref="D41:D42"/>
    <mergeCell ref="N4:N6"/>
    <mergeCell ref="F5:I5"/>
    <mergeCell ref="F6:I6"/>
    <mergeCell ref="H8:L8"/>
    <mergeCell ref="F10:L10"/>
    <mergeCell ref="M4:M6"/>
  </mergeCells>
  <conditionalFormatting sqref="F58:L58">
    <cfRule type="expression" dxfId="116" priority="8">
      <formula>$P$56</formula>
    </cfRule>
  </conditionalFormatting>
  <conditionalFormatting sqref="F103:L103 F105:L105 F107:L107">
    <cfRule type="expression" dxfId="115" priority="7">
      <formula>$P$100</formula>
    </cfRule>
  </conditionalFormatting>
  <conditionalFormatting sqref="F41:L41">
    <cfRule type="expression" dxfId="114" priority="10">
      <formula>$S$4</formula>
    </cfRule>
  </conditionalFormatting>
  <conditionalFormatting sqref="F8">
    <cfRule type="expression" dxfId="113" priority="6">
      <formula>$P$8</formula>
    </cfRule>
  </conditionalFormatting>
  <conditionalFormatting sqref="F77:L77">
    <cfRule type="expression" dxfId="112" priority="11">
      <formula>$P$75</formula>
    </cfRule>
  </conditionalFormatting>
  <conditionalFormatting sqref="F111:L111 F113:L113">
    <cfRule type="expression" dxfId="111" priority="12">
      <formula>$P$109</formula>
    </cfRule>
  </conditionalFormatting>
  <conditionalFormatting sqref="K16">
    <cfRule type="expression" dxfId="110" priority="47">
      <formula>$P$16</formula>
    </cfRule>
  </conditionalFormatting>
  <conditionalFormatting sqref="B24:M24">
    <cfRule type="expression" dxfId="109" priority="5">
      <formula>NOT($O$25)</formula>
    </cfRule>
  </conditionalFormatting>
  <conditionalFormatting sqref="B44:M44">
    <cfRule type="expression" dxfId="108" priority="4">
      <formula>NOT($O$45)</formula>
    </cfRule>
  </conditionalFormatting>
  <conditionalFormatting sqref="B65:M65">
    <cfRule type="expression" dxfId="107" priority="3">
      <formula>NOT($O$66)</formula>
    </cfRule>
  </conditionalFormatting>
  <conditionalFormatting sqref="B88:M88">
    <cfRule type="expression" dxfId="106" priority="2">
      <formula>NOT($O$89)</formula>
    </cfRule>
  </conditionalFormatting>
  <conditionalFormatting sqref="B115:M115">
    <cfRule type="expression" dxfId="105" priority="1">
      <formula>NOT($O$116)</formula>
    </cfRule>
  </conditionalFormatting>
  <dataValidations count="10">
    <dataValidation type="list" allowBlank="1" showInputMessage="1" showErrorMessage="1" sqref="L4:L6 F96 F56 L82:L85 F75 F100">
      <formula1>"SI,NO"</formula1>
    </dataValidation>
    <dataValidation type="decimal" operator="greaterThan" allowBlank="1" showInputMessage="1" showErrorMessage="1" sqref="F63:G63">
      <formula1>0</formula1>
    </dataValidation>
    <dataValidation allowBlank="1" showInputMessage="1" showErrorMessage="1" promptTitle="Ayuda" prompt="Funcionarios que ocupan o han ocupado cargos directivos y ejecutivos en el sector público y toman las decisiones respecto a la administración de recursos." sqref="N96"/>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type="date" allowBlank="1" showInputMessage="1" showErrorMessage="1" promptTitle="Ej:" prompt="01/01/1935" sqref="F12:G12">
      <formula1>7306</formula1>
      <formula2>46022</formula2>
    </dataValidation>
    <dataValidation type="whole" operator="greaterThan" allowBlank="1" showInputMessage="1" showErrorMessage="1" promptTitle="Ej:" prompt="Teléfono fijo: 2830000_x000a_Celular: 70510100" sqref="F31:L31">
      <formula1>1000000</formula1>
    </dataValidation>
    <dataValidation allowBlank="1" showInputMessage="1" showErrorMessage="1" promptTitle="Ayuda" prompt="Alta Gerencia:_x000a_Todos los puestos que vienen despues del Gerente General" sqref="N56"/>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Listas!$E$2:$E$4</xm:f>
          </x14:formula1>
          <xm:sqref>F16</xm:sqref>
        </x14:dataValidation>
        <x14:dataValidation type="list" allowBlank="1" showInputMessage="1" showErrorMessage="1">
          <x14:formula1>
            <xm:f>Listas!$A$2:$A$7</xm:f>
          </x14:formula1>
          <xm:sqref>F109:L109</xm:sqref>
        </x14:dataValidation>
        <x14:dataValidation type="list" allowBlank="1" showInputMessage="1" showErrorMessage="1">
          <x14:formula1>
            <xm:f>Listas!$F$2:$F$10</xm:f>
          </x14:formula1>
          <xm:sqref>F18:G18</xm:sqref>
        </x14:dataValidation>
        <x14:dataValidation type="list" operator="greaterThan" allowBlank="1" showInputMessage="1" showErrorMessage="1">
          <x14:formula1>
            <xm:f>Listas!$G$2:$G$5</xm:f>
          </x14:formula1>
          <xm:sqref>F62:I62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38"/>
  <sheetViews>
    <sheetView showRowColHeaders="0" topLeftCell="A92" zoomScaleNormal="100" workbookViewId="0">
      <selection activeCell="F113" sqref="F113:L113"/>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167</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175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2 (Socio 2)</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2 (Socio 2)</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2 (Socio 2)</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2 (Socio 2)</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680" t="str">
        <f>IF(O116=0,'P1'!P1,'P1'!Q1)</f>
        <v>Faltan datos, por favor revise los asteriscos rojos</v>
      </c>
      <c r="C115" s="680"/>
      <c r="D115" s="680"/>
      <c r="E115" s="680"/>
      <c r="F115" s="680"/>
      <c r="G115" s="680"/>
      <c r="H115" s="680"/>
      <c r="I115" s="680"/>
      <c r="J115" s="680"/>
      <c r="K115" s="680"/>
      <c r="L115" s="680"/>
      <c r="M115" s="680"/>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24:M24"/>
    <mergeCell ref="B44:M44"/>
    <mergeCell ref="B65:M65"/>
    <mergeCell ref="B88:M88"/>
    <mergeCell ref="B115:M115"/>
    <mergeCell ref="M72:M73"/>
    <mergeCell ref="F72:L72"/>
    <mergeCell ref="F73:L73"/>
    <mergeCell ref="D77:D78"/>
    <mergeCell ref="F77:L77"/>
    <mergeCell ref="D80:L80"/>
    <mergeCell ref="D81:K82"/>
    <mergeCell ref="D83:K83"/>
    <mergeCell ref="D84:K84"/>
    <mergeCell ref="D85:K85"/>
    <mergeCell ref="F41:L41"/>
    <mergeCell ref="K16:L16"/>
    <mergeCell ref="A92:A116"/>
    <mergeCell ref="D95:D97"/>
    <mergeCell ref="D99:D101"/>
    <mergeCell ref="F103:L103"/>
    <mergeCell ref="F105:L105"/>
    <mergeCell ref="F107:L107"/>
    <mergeCell ref="F109:L109"/>
    <mergeCell ref="F111:L111"/>
    <mergeCell ref="F113:L113"/>
    <mergeCell ref="D86:L86"/>
    <mergeCell ref="F60:H60"/>
    <mergeCell ref="D62:D63"/>
    <mergeCell ref="F62:I62"/>
    <mergeCell ref="A69:A89"/>
    <mergeCell ref="D72:D73"/>
    <mergeCell ref="A48:A66"/>
    <mergeCell ref="D51:D54"/>
    <mergeCell ref="F51:L51"/>
    <mergeCell ref="F52:L52"/>
    <mergeCell ref="F53:L53"/>
    <mergeCell ref="F54:L54"/>
    <mergeCell ref="F58:L58"/>
    <mergeCell ref="F18:L18"/>
    <mergeCell ref="F20:L20"/>
    <mergeCell ref="F22:L22"/>
    <mergeCell ref="A28:A45"/>
    <mergeCell ref="D29:L29"/>
    <mergeCell ref="F31:L31"/>
    <mergeCell ref="F33:L33"/>
    <mergeCell ref="F34:L34"/>
    <mergeCell ref="F35:L35"/>
    <mergeCell ref="F37:L37"/>
    <mergeCell ref="A1:A25"/>
    <mergeCell ref="F4:I4"/>
    <mergeCell ref="F12:L12"/>
    <mergeCell ref="F14:L14"/>
    <mergeCell ref="F39:L39"/>
    <mergeCell ref="D41:D42"/>
    <mergeCell ref="N4:N6"/>
    <mergeCell ref="F5:I5"/>
    <mergeCell ref="F6:I6"/>
    <mergeCell ref="H8:L8"/>
    <mergeCell ref="F10:L10"/>
    <mergeCell ref="M4:M6"/>
  </mergeCells>
  <conditionalFormatting sqref="F58:L58">
    <cfRule type="expression" dxfId="104" priority="8">
      <formula>$P$56</formula>
    </cfRule>
  </conditionalFormatting>
  <conditionalFormatting sqref="F103:L103 F105:L105 F107:L107">
    <cfRule type="expression" dxfId="103" priority="7">
      <formula>$P$100</formula>
    </cfRule>
  </conditionalFormatting>
  <conditionalFormatting sqref="F41:L41">
    <cfRule type="expression" dxfId="102" priority="10">
      <formula>$S$4</formula>
    </cfRule>
  </conditionalFormatting>
  <conditionalFormatting sqref="F8">
    <cfRule type="expression" dxfId="101" priority="6">
      <formula>$P$8</formula>
    </cfRule>
  </conditionalFormatting>
  <conditionalFormatting sqref="F77:L77">
    <cfRule type="expression" dxfId="100" priority="11">
      <formula>$P$75</formula>
    </cfRule>
  </conditionalFormatting>
  <conditionalFormatting sqref="F111:L111 F113:L113">
    <cfRule type="expression" dxfId="99" priority="12">
      <formula>$P$109</formula>
    </cfRule>
  </conditionalFormatting>
  <conditionalFormatting sqref="K16">
    <cfRule type="expression" dxfId="98" priority="46">
      <formula>$P$16</formula>
    </cfRule>
  </conditionalFormatting>
  <conditionalFormatting sqref="B24:M24">
    <cfRule type="expression" dxfId="97" priority="5">
      <formula>NOT($O$25)</formula>
    </cfRule>
  </conditionalFormatting>
  <conditionalFormatting sqref="B44:M44">
    <cfRule type="expression" dxfId="96" priority="4">
      <formula>NOT($O$45)</formula>
    </cfRule>
  </conditionalFormatting>
  <conditionalFormatting sqref="B65:M65">
    <cfRule type="expression" dxfId="95" priority="3">
      <formula>NOT($O$66)</formula>
    </cfRule>
  </conditionalFormatting>
  <conditionalFormatting sqref="B88:M88">
    <cfRule type="expression" dxfId="94" priority="2">
      <formula>NOT($O$89)</formula>
    </cfRule>
  </conditionalFormatting>
  <conditionalFormatting sqref="B115:M115">
    <cfRule type="expression" dxfId="93" priority="1">
      <formula>NOT($O$116)</formula>
    </cfRule>
  </conditionalFormatting>
  <dataValidations count="10">
    <dataValidation allowBlank="1" showInputMessage="1" showErrorMessage="1" promptTitle="Ayuda" prompt="Alta Gerencia:_x000a_Todos los puestos que vienen despues del Gerente General" sqref="N56"/>
    <dataValidation type="whole" operator="greaterThan" allowBlank="1" showInputMessage="1" showErrorMessage="1" promptTitle="Ej:" prompt="Teléfono fijo: 2830000_x000a_Celular: 70510100" sqref="F31:L31">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6"/>
    <dataValidation type="decimal" operator="greaterThan" allowBlank="1" showInputMessage="1" showErrorMessage="1" sqref="F63:G63">
      <formula1>0</formula1>
    </dataValidation>
    <dataValidation type="list" allowBlank="1" showInputMessage="1" showErrorMessage="1" sqref="L4:L6 F96 F56 L82:L85 F75 F100">
      <formula1>"SI,NO"</formula1>
    </dataValidation>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F62:I62</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F109:L109</xm:sqref>
        </x14:dataValidation>
        <x14:dataValidation type="list" allowBlank="1" showInputMessage="1" showErrorMessage="1">
          <x14:formula1>
            <xm:f>Listas!$E$2:$E$4</xm:f>
          </x14:formula1>
          <xm:sqref>F16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38"/>
  <sheetViews>
    <sheetView showRowColHeaders="0" topLeftCell="A92" zoomScaleNormal="100" workbookViewId="0">
      <selection activeCell="A92" sqref="A92:A116"/>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168</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175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3 (Socio 3)</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3 (Socio 3)</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3 (Socio 3)</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3 (Socio 3)</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680" t="str">
        <f>IF(O116=0,'P1'!P1,'P1'!Q1)</f>
        <v>Faltan datos, por favor revise los asteriscos rojos</v>
      </c>
      <c r="C115" s="680"/>
      <c r="D115" s="680"/>
      <c r="E115" s="680"/>
      <c r="F115" s="680"/>
      <c r="G115" s="680"/>
      <c r="H115" s="680"/>
      <c r="I115" s="680"/>
      <c r="J115" s="680"/>
      <c r="K115" s="680"/>
      <c r="L115" s="680"/>
      <c r="M115" s="680"/>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24:M24"/>
    <mergeCell ref="B44:M44"/>
    <mergeCell ref="B65:M65"/>
    <mergeCell ref="B88:M88"/>
    <mergeCell ref="B115:M115"/>
    <mergeCell ref="M72:M73"/>
    <mergeCell ref="F72:L72"/>
    <mergeCell ref="F73:L73"/>
    <mergeCell ref="D77:D78"/>
    <mergeCell ref="F77:L77"/>
    <mergeCell ref="D80:L80"/>
    <mergeCell ref="D81:K82"/>
    <mergeCell ref="D83:K83"/>
    <mergeCell ref="D84:K84"/>
    <mergeCell ref="D85:K85"/>
    <mergeCell ref="F41:L41"/>
    <mergeCell ref="K16:L16"/>
    <mergeCell ref="A92:A116"/>
    <mergeCell ref="D95:D97"/>
    <mergeCell ref="D99:D101"/>
    <mergeCell ref="F103:L103"/>
    <mergeCell ref="F105:L105"/>
    <mergeCell ref="F107:L107"/>
    <mergeCell ref="F109:L109"/>
    <mergeCell ref="F111:L111"/>
    <mergeCell ref="F113:L113"/>
    <mergeCell ref="D86:L86"/>
    <mergeCell ref="F60:H60"/>
    <mergeCell ref="D62:D63"/>
    <mergeCell ref="F62:I62"/>
    <mergeCell ref="A69:A89"/>
    <mergeCell ref="D72:D73"/>
    <mergeCell ref="A48:A66"/>
    <mergeCell ref="D51:D54"/>
    <mergeCell ref="F51:L51"/>
    <mergeCell ref="F52:L52"/>
    <mergeCell ref="F53:L53"/>
    <mergeCell ref="F54:L54"/>
    <mergeCell ref="F58:L58"/>
    <mergeCell ref="F18:L18"/>
    <mergeCell ref="F20:L20"/>
    <mergeCell ref="F22:L22"/>
    <mergeCell ref="A28:A45"/>
    <mergeCell ref="D29:L29"/>
    <mergeCell ref="F31:L31"/>
    <mergeCell ref="F33:L33"/>
    <mergeCell ref="F34:L34"/>
    <mergeCell ref="F35:L35"/>
    <mergeCell ref="F37:L37"/>
    <mergeCell ref="A1:A25"/>
    <mergeCell ref="F4:I4"/>
    <mergeCell ref="F12:L12"/>
    <mergeCell ref="F14:L14"/>
    <mergeCell ref="F39:L39"/>
    <mergeCell ref="D41:D42"/>
    <mergeCell ref="N4:N6"/>
    <mergeCell ref="F5:I5"/>
    <mergeCell ref="F6:I6"/>
    <mergeCell ref="H8:L8"/>
    <mergeCell ref="F10:L10"/>
    <mergeCell ref="M4:M6"/>
  </mergeCells>
  <conditionalFormatting sqref="F58:L58">
    <cfRule type="expression" dxfId="92" priority="8">
      <formula>$P$56</formula>
    </cfRule>
  </conditionalFormatting>
  <conditionalFormatting sqref="F103:L103 F105:L105 F107:L107">
    <cfRule type="expression" dxfId="91" priority="7">
      <formula>$P$100</formula>
    </cfRule>
  </conditionalFormatting>
  <conditionalFormatting sqref="F41:L41">
    <cfRule type="expression" dxfId="90" priority="10">
      <formula>$S$4</formula>
    </cfRule>
  </conditionalFormatting>
  <conditionalFormatting sqref="F8">
    <cfRule type="expression" dxfId="89" priority="6">
      <formula>$P$8</formula>
    </cfRule>
  </conditionalFormatting>
  <conditionalFormatting sqref="F77:L77">
    <cfRule type="expression" dxfId="88" priority="11">
      <formula>$P$75</formula>
    </cfRule>
  </conditionalFormatting>
  <conditionalFormatting sqref="F111:L111 F113:L113">
    <cfRule type="expression" dxfId="87" priority="12">
      <formula>$P$109</formula>
    </cfRule>
  </conditionalFormatting>
  <conditionalFormatting sqref="K16">
    <cfRule type="expression" dxfId="86" priority="45">
      <formula>$P$16</formula>
    </cfRule>
  </conditionalFormatting>
  <conditionalFormatting sqref="B24:M24">
    <cfRule type="expression" dxfId="85" priority="5">
      <formula>NOT($O$25)</formula>
    </cfRule>
  </conditionalFormatting>
  <conditionalFormatting sqref="B44:M44">
    <cfRule type="expression" dxfId="84" priority="4">
      <formula>NOT($O$45)</formula>
    </cfRule>
  </conditionalFormatting>
  <conditionalFormatting sqref="B65:M65">
    <cfRule type="expression" dxfId="83" priority="3">
      <formula>NOT($O$66)</formula>
    </cfRule>
  </conditionalFormatting>
  <conditionalFormatting sqref="B88:M88">
    <cfRule type="expression" dxfId="82" priority="2">
      <formula>NOT($O$89)</formula>
    </cfRule>
  </conditionalFormatting>
  <conditionalFormatting sqref="B115:M115">
    <cfRule type="expression" dxfId="81" priority="1">
      <formula>NOT($O$116)</formula>
    </cfRule>
  </conditionalFormatting>
  <dataValidations count="10">
    <dataValidation type="list" allowBlank="1" showInputMessage="1" showErrorMessage="1" sqref="L4:L6 F96 F56 L82:L85 F75 F100">
      <formula1>"SI,NO"</formula1>
    </dataValidation>
    <dataValidation type="decimal" operator="greaterThan" allowBlank="1" showInputMessage="1" showErrorMessage="1" sqref="F63:G63">
      <formula1>0</formula1>
    </dataValidation>
    <dataValidation allowBlank="1" showInputMessage="1" showErrorMessage="1" promptTitle="Ayuda" prompt="Funcionarios que ocupan o han ocupado cargos directivos y ejecutivos en el sector público y toman las decisiones respecto a la administración de recursos." sqref="N96"/>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type="date" allowBlank="1" showInputMessage="1" showErrorMessage="1" promptTitle="Ej:" prompt="01/01/1935" sqref="F12:G12">
      <formula1>7306</formula1>
      <formula2>46022</formula2>
    </dataValidation>
    <dataValidation type="whole" operator="greaterThan" allowBlank="1" showInputMessage="1" showErrorMessage="1" promptTitle="Ej:" prompt="Teléfono fijo: 2830000_x000a_Celular: 70510100" sqref="F31:L31">
      <formula1>1000000</formula1>
    </dataValidation>
    <dataValidation allowBlank="1" showInputMessage="1" showErrorMessage="1" promptTitle="Ayuda" prompt="Alta Gerencia:_x000a_Todos los puestos que vienen despues del Gerente General" sqref="N56"/>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Listas!$E$2:$E$4</xm:f>
          </x14:formula1>
          <xm:sqref>F16</xm:sqref>
        </x14:dataValidation>
        <x14:dataValidation type="list" allowBlank="1" showInputMessage="1" showErrorMessage="1">
          <x14:formula1>
            <xm:f>Listas!$A$2:$A$7</xm:f>
          </x14:formula1>
          <xm:sqref>F109:L109</xm:sqref>
        </x14:dataValidation>
        <x14:dataValidation type="list" allowBlank="1" showInputMessage="1" showErrorMessage="1">
          <x14:formula1>
            <xm:f>Listas!$F$2:$F$10</xm:f>
          </x14:formula1>
          <xm:sqref>F18:G18</xm:sqref>
        </x14:dataValidation>
        <x14:dataValidation type="list" operator="greaterThan" allowBlank="1" showInputMessage="1" showErrorMessage="1">
          <x14:formula1>
            <xm:f>Listas!$G$2:$G$5</xm:f>
          </x14:formula1>
          <xm:sqref>F62:I62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1"/>
  <sheetViews>
    <sheetView showGridLines="0" showRowColHeaders="0" zoomScaleNormal="100" workbookViewId="0">
      <selection sqref="A1:Q1"/>
    </sheetView>
  </sheetViews>
  <sheetFormatPr baseColWidth="10" defaultColWidth="0" defaultRowHeight="15" x14ac:dyDescent="0.25"/>
  <cols>
    <col min="1" max="1" width="11.5703125" style="2" customWidth="1"/>
    <col min="2" max="2" width="5.28515625" style="2" customWidth="1"/>
    <col min="3" max="3" width="3.5703125" style="2" customWidth="1"/>
    <col min="4" max="4" width="20" style="2" customWidth="1"/>
    <col min="5" max="5" width="5.7109375" style="2" customWidth="1"/>
    <col min="6" max="6" width="13.7109375" style="2" customWidth="1"/>
    <col min="7" max="7" width="12.5703125" style="2" customWidth="1"/>
    <col min="8" max="8" width="1.28515625" style="2" customWidth="1"/>
    <col min="9" max="10" width="13.7109375" style="2" customWidth="1"/>
    <col min="11" max="11" width="3.5703125" style="2" customWidth="1"/>
    <col min="12" max="12" width="5.5703125" style="2" customWidth="1"/>
    <col min="13" max="13" width="4" style="2" customWidth="1"/>
    <col min="14" max="14" width="14.140625" style="2" customWidth="1"/>
    <col min="15" max="15" width="13.85546875" style="2" customWidth="1"/>
    <col min="16" max="17" width="13.7109375" style="2" customWidth="1"/>
    <col min="18" max="18" width="4.28515625" style="2" customWidth="1"/>
    <col min="19" max="23" width="0" style="2" hidden="1" customWidth="1"/>
    <col min="24" max="16384" width="11.42578125" style="2" hidden="1"/>
  </cols>
  <sheetData>
    <row r="1" spans="1:23" ht="34.5" customHeight="1" x14ac:dyDescent="0.3">
      <c r="A1" s="456" t="s">
        <v>160</v>
      </c>
      <c r="B1" s="456"/>
      <c r="C1" s="456"/>
      <c r="D1" s="456"/>
      <c r="E1" s="456"/>
      <c r="F1" s="456"/>
      <c r="G1" s="456"/>
      <c r="H1" s="456"/>
      <c r="I1" s="456"/>
      <c r="J1" s="456"/>
      <c r="K1" s="456"/>
      <c r="L1" s="456"/>
      <c r="M1" s="456"/>
      <c r="N1" s="456"/>
      <c r="O1" s="456"/>
      <c r="P1" s="456"/>
      <c r="Q1" s="456"/>
      <c r="R1" s="1"/>
      <c r="S1" s="1"/>
      <c r="T1" s="1"/>
      <c r="U1" s="1"/>
      <c r="V1" s="1"/>
      <c r="W1" s="1"/>
    </row>
    <row r="2" spans="1:23" ht="15.75" x14ac:dyDescent="0.25">
      <c r="A2" s="457" t="s">
        <v>159</v>
      </c>
      <c r="B2" s="457"/>
      <c r="C2" s="457"/>
      <c r="D2" s="457"/>
      <c r="E2" s="457"/>
      <c r="F2" s="457"/>
      <c r="G2" s="457"/>
      <c r="H2" s="457"/>
      <c r="I2" s="457"/>
      <c r="J2" s="457"/>
      <c r="K2" s="457"/>
      <c r="L2" s="457"/>
      <c r="M2" s="457"/>
      <c r="N2" s="457"/>
      <c r="O2" s="457"/>
      <c r="P2" s="457"/>
      <c r="Q2" s="457"/>
      <c r="R2" s="1"/>
      <c r="S2" s="1"/>
      <c r="T2" s="1"/>
      <c r="U2" s="1"/>
      <c r="V2" s="1"/>
      <c r="W2" s="1"/>
    </row>
    <row r="3" spans="1:23" ht="6" customHeight="1" x14ac:dyDescent="0.25">
      <c r="A3" s="123"/>
      <c r="B3" s="123"/>
      <c r="C3" s="123"/>
      <c r="D3" s="123"/>
      <c r="E3" s="123"/>
      <c r="F3" s="123"/>
      <c r="G3" s="123"/>
      <c r="H3" s="123"/>
      <c r="I3" s="123"/>
      <c r="J3" s="123"/>
      <c r="K3" s="123"/>
      <c r="L3" s="123"/>
      <c r="M3" s="123"/>
      <c r="N3" s="123"/>
      <c r="O3" s="123"/>
      <c r="P3" s="123"/>
      <c r="Q3" s="123"/>
      <c r="R3" s="1"/>
      <c r="S3" s="1"/>
      <c r="T3" s="1"/>
      <c r="U3" s="1"/>
      <c r="V3" s="1"/>
      <c r="W3" s="1"/>
    </row>
    <row r="4" spans="1:23" s="4" customFormat="1" ht="12.75" x14ac:dyDescent="0.2">
      <c r="A4" s="3" t="s">
        <v>1</v>
      </c>
      <c r="B4" s="462">
        <f>'J2'!F6</f>
        <v>0</v>
      </c>
      <c r="C4" s="463"/>
      <c r="D4" s="463"/>
      <c r="E4" s="463"/>
      <c r="F4" s="463"/>
      <c r="G4" s="463"/>
      <c r="H4" s="463"/>
      <c r="I4" s="463"/>
      <c r="J4" s="463"/>
      <c r="K4" s="463"/>
      <c r="L4" s="463"/>
      <c r="M4" s="463"/>
      <c r="N4" s="463"/>
      <c r="O4" s="463"/>
      <c r="P4" s="463"/>
      <c r="Q4" s="463"/>
    </row>
    <row r="5" spans="1:23" ht="5.25" customHeight="1" x14ac:dyDescent="0.25"/>
    <row r="6" spans="1:23" ht="15.75" x14ac:dyDescent="0.25">
      <c r="A6" s="457" t="s">
        <v>10</v>
      </c>
      <c r="B6" s="457"/>
      <c r="C6" s="457"/>
      <c r="D6" s="457"/>
      <c r="E6" s="457"/>
      <c r="F6" s="457"/>
      <c r="G6" s="457"/>
      <c r="H6" s="457"/>
      <c r="I6" s="457"/>
      <c r="J6" s="457"/>
      <c r="K6" s="457"/>
      <c r="L6" s="457"/>
      <c r="M6" s="457"/>
      <c r="N6" s="457"/>
      <c r="O6" s="457"/>
      <c r="P6" s="457"/>
      <c r="Q6" s="457"/>
    </row>
    <row r="7" spans="1:23" ht="11.25" customHeight="1" x14ac:dyDescent="0.25">
      <c r="F7" s="468" t="s">
        <v>29</v>
      </c>
      <c r="G7" s="468"/>
      <c r="H7" s="468"/>
      <c r="I7" s="468"/>
      <c r="J7" s="468" t="s">
        <v>30</v>
      </c>
      <c r="K7" s="468"/>
      <c r="L7" s="468"/>
      <c r="M7" s="468"/>
      <c r="N7" s="468"/>
      <c r="O7" s="468" t="s">
        <v>31</v>
      </c>
      <c r="P7" s="468"/>
      <c r="Q7" s="468"/>
    </row>
    <row r="8" spans="1:23" s="5" customFormat="1" ht="12" x14ac:dyDescent="0.2">
      <c r="A8" s="443" t="s">
        <v>11</v>
      </c>
      <c r="B8" s="444"/>
      <c r="C8" s="444"/>
      <c r="D8" s="444"/>
      <c r="E8" s="445"/>
      <c r="F8" s="474" t="str">
        <f>IF(J2_P1!$Q$116=5,J2_P1!$F$10,"")</f>
        <v/>
      </c>
      <c r="G8" s="475"/>
      <c r="H8" s="475"/>
      <c r="I8" s="476"/>
      <c r="J8" s="474" t="str">
        <f>IF(J2_P2!$Q$116=5,J2_P2!$F$10,"")</f>
        <v/>
      </c>
      <c r="K8" s="475"/>
      <c r="L8" s="475"/>
      <c r="M8" s="475"/>
      <c r="N8" s="476"/>
      <c r="O8" s="474" t="str">
        <f>IF(J2_P3!$Q$116=5,J2_P3!$F$10,"")</f>
        <v/>
      </c>
      <c r="P8" s="475"/>
      <c r="Q8" s="476"/>
    </row>
    <row r="9" spans="1:23" s="5" customFormat="1" ht="12" x14ac:dyDescent="0.2">
      <c r="A9" s="446"/>
      <c r="B9" s="447"/>
      <c r="C9" s="447"/>
      <c r="D9" s="447"/>
      <c r="E9" s="448"/>
      <c r="F9" s="477"/>
      <c r="G9" s="478"/>
      <c r="H9" s="478"/>
      <c r="I9" s="479"/>
      <c r="J9" s="477"/>
      <c r="K9" s="478"/>
      <c r="L9" s="478"/>
      <c r="M9" s="478"/>
      <c r="N9" s="479"/>
      <c r="O9" s="477"/>
      <c r="P9" s="478"/>
      <c r="Q9" s="479"/>
    </row>
    <row r="10" spans="1:23" s="5" customFormat="1" ht="12.75" x14ac:dyDescent="0.2">
      <c r="A10" s="449" t="s">
        <v>12</v>
      </c>
      <c r="B10" s="450"/>
      <c r="C10" s="450"/>
      <c r="D10" s="450"/>
      <c r="E10" s="451"/>
      <c r="F10" s="506" t="str">
        <f>IF(J2_P1!Q116=5,J2_P1!$F$12,"")</f>
        <v/>
      </c>
      <c r="G10" s="470"/>
      <c r="H10" s="470"/>
      <c r="I10" s="471"/>
      <c r="J10" s="469" t="str">
        <f>IF(J2_P2!Q116=5,J2_P2!$F$12,"")</f>
        <v/>
      </c>
      <c r="K10" s="691"/>
      <c r="L10" s="691"/>
      <c r="M10" s="691"/>
      <c r="N10" s="692"/>
      <c r="O10" s="506" t="str">
        <f>IF(J2_P3!Q116=5,J2_P3!$F$12,"")</f>
        <v/>
      </c>
      <c r="P10" s="470"/>
      <c r="Q10" s="471"/>
    </row>
    <row r="11" spans="1:23" s="5" customFormat="1" ht="12.75" x14ac:dyDescent="0.2">
      <c r="A11" s="449" t="s">
        <v>13</v>
      </c>
      <c r="B11" s="450"/>
      <c r="C11" s="450"/>
      <c r="D11" s="450"/>
      <c r="E11" s="451"/>
      <c r="F11" s="493" t="str">
        <f>IF(J2_P1!Q116=5,J2_P1!$F$14,"")</f>
        <v/>
      </c>
      <c r="G11" s="494"/>
      <c r="H11" s="494"/>
      <c r="I11" s="495"/>
      <c r="J11" s="493" t="str">
        <f>IF(J2_P2!Q116=5,J2_P2!$F$14,"")</f>
        <v/>
      </c>
      <c r="K11" s="494"/>
      <c r="L11" s="494"/>
      <c r="M11" s="494"/>
      <c r="N11" s="495"/>
      <c r="O11" s="493" t="str">
        <f>IF(J2_P3!Q116=5,J2_P3!$F$14,"")</f>
        <v/>
      </c>
      <c r="P11" s="494"/>
      <c r="Q11" s="495"/>
    </row>
    <row r="12" spans="1:23" s="5" customFormat="1" ht="12.75" x14ac:dyDescent="0.2">
      <c r="A12" s="449" t="s">
        <v>14</v>
      </c>
      <c r="B12" s="450"/>
      <c r="C12" s="450"/>
      <c r="D12" s="450"/>
      <c r="E12" s="451"/>
      <c r="F12" s="688" t="str">
        <f>IF(J2_P1!Q116=5,J2_P1!$F$16&amp;"-"&amp;J2_P1!$K$16,"")</f>
        <v/>
      </c>
      <c r="G12" s="689"/>
      <c r="H12" s="689"/>
      <c r="I12" s="690"/>
      <c r="J12" s="493" t="str">
        <f>IF(J2_P2!Q116=5,J2_P2!$F$16&amp;"-"&amp;J2_P2!$K$16,"")</f>
        <v/>
      </c>
      <c r="K12" s="494"/>
      <c r="L12" s="494"/>
      <c r="M12" s="494"/>
      <c r="N12" s="495"/>
      <c r="O12" s="493" t="str">
        <f>IF(J2_P3!Q116=5,J2_P3!$F$16&amp;"-"&amp;J2_P3!$K$16,"")</f>
        <v/>
      </c>
      <c r="P12" s="494"/>
      <c r="Q12" s="495"/>
    </row>
    <row r="13" spans="1:23" s="5" customFormat="1" ht="12.75" x14ac:dyDescent="0.2">
      <c r="A13" s="449" t="s">
        <v>15</v>
      </c>
      <c r="B13" s="450"/>
      <c r="C13" s="450"/>
      <c r="D13" s="450"/>
      <c r="E13" s="451"/>
      <c r="F13" s="493" t="str">
        <f>IF(J2_P1!Q116=5,J2_P1!$F$18,"")</f>
        <v/>
      </c>
      <c r="G13" s="494"/>
      <c r="H13" s="494"/>
      <c r="I13" s="495"/>
      <c r="J13" s="493" t="str">
        <f>IF(J2_P2!Q116=5,J2_P2!$F$18,"")</f>
        <v/>
      </c>
      <c r="K13" s="494"/>
      <c r="L13" s="494"/>
      <c r="M13" s="494"/>
      <c r="N13" s="495"/>
      <c r="O13" s="493" t="str">
        <f>IF(J2_P3!Q116=5,J2_P3!$F$18,"")</f>
        <v/>
      </c>
      <c r="P13" s="494"/>
      <c r="Q13" s="495"/>
    </row>
    <row r="14" spans="1:23" s="5" customFormat="1" ht="12.75" x14ac:dyDescent="0.2">
      <c r="A14" s="449" t="s">
        <v>16</v>
      </c>
      <c r="B14" s="450"/>
      <c r="C14" s="450"/>
      <c r="D14" s="450"/>
      <c r="E14" s="451"/>
      <c r="F14" s="493"/>
      <c r="G14" s="494"/>
      <c r="H14" s="494"/>
      <c r="I14" s="495"/>
      <c r="J14" s="493"/>
      <c r="K14" s="494"/>
      <c r="L14" s="494"/>
      <c r="M14" s="494"/>
      <c r="N14" s="495"/>
      <c r="O14" s="493"/>
      <c r="P14" s="494"/>
      <c r="Q14" s="495"/>
    </row>
    <row r="15" spans="1:23" s="5" customFormat="1" ht="12.75" x14ac:dyDescent="0.2">
      <c r="A15" s="449" t="s">
        <v>17</v>
      </c>
      <c r="B15" s="450"/>
      <c r="C15" s="450"/>
      <c r="D15" s="450"/>
      <c r="E15" s="451"/>
      <c r="F15" s="493" t="str">
        <f>IF(J2_P1!Q116=5,J2_P1!$F$20,"")</f>
        <v/>
      </c>
      <c r="G15" s="494"/>
      <c r="H15" s="494"/>
      <c r="I15" s="495"/>
      <c r="J15" s="493" t="str">
        <f>IF(J2_P2!Q116=5,J2_P2!$F$20,"")</f>
        <v/>
      </c>
      <c r="K15" s="494"/>
      <c r="L15" s="494"/>
      <c r="M15" s="494"/>
      <c r="N15" s="495"/>
      <c r="O15" s="493" t="str">
        <f>IF(J2_P3!Q116=5,J2_P3!$F$20,"")</f>
        <v/>
      </c>
      <c r="P15" s="494"/>
      <c r="Q15" s="495"/>
    </row>
    <row r="16" spans="1:23" s="5" customFormat="1" ht="12.75" x14ac:dyDescent="0.2">
      <c r="A16" s="449" t="s">
        <v>18</v>
      </c>
      <c r="B16" s="450"/>
      <c r="C16" s="450"/>
      <c r="D16" s="450"/>
      <c r="E16" s="451"/>
      <c r="F16" s="493" t="str">
        <f>IF(J2_P1!Q116=5,J2_P1!$P$22,"")</f>
        <v/>
      </c>
      <c r="G16" s="494"/>
      <c r="H16" s="494"/>
      <c r="I16" s="495"/>
      <c r="J16" s="493" t="str">
        <f>IF(J2_P2!Q116=5,J2_P2!$P$22,"")</f>
        <v/>
      </c>
      <c r="K16" s="494"/>
      <c r="L16" s="494"/>
      <c r="M16" s="494"/>
      <c r="N16" s="495"/>
      <c r="O16" s="493" t="str">
        <f>IF(J2_P3!Q116=5,J2_P3!$P$22,"")</f>
        <v/>
      </c>
      <c r="P16" s="494"/>
      <c r="Q16" s="495"/>
    </row>
    <row r="17" spans="1:17" s="5" customFormat="1" ht="12.75" x14ac:dyDescent="0.2">
      <c r="A17" s="449" t="s">
        <v>19</v>
      </c>
      <c r="B17" s="450"/>
      <c r="C17" s="450"/>
      <c r="D17" s="450"/>
      <c r="E17" s="451"/>
      <c r="F17" s="493" t="str">
        <f>IF(J2_P1!Q116=5,J2_P1!$F$31,"")</f>
        <v/>
      </c>
      <c r="G17" s="494"/>
      <c r="H17" s="494"/>
      <c r="I17" s="495"/>
      <c r="J17" s="493" t="str">
        <f>IF(J2_P2!Q116=5,J2_P2!$F$31,"")</f>
        <v/>
      </c>
      <c r="K17" s="494"/>
      <c r="L17" s="494"/>
      <c r="M17" s="494"/>
      <c r="N17" s="495"/>
      <c r="O17" s="493" t="str">
        <f>IF(J2_P3!Q116=5,J2_P3!$F$31,"")</f>
        <v/>
      </c>
      <c r="P17" s="494"/>
      <c r="Q17" s="495"/>
    </row>
    <row r="18" spans="1:17" s="5" customFormat="1" ht="12" x14ac:dyDescent="0.2">
      <c r="A18" s="443" t="s">
        <v>20</v>
      </c>
      <c r="B18" s="444"/>
      <c r="C18" s="444"/>
      <c r="D18" s="444"/>
      <c r="E18" s="445"/>
      <c r="F18" s="474" t="str">
        <f>IF(J2_P1!Q116=5,J2_P1!$Q$33,"")</f>
        <v/>
      </c>
      <c r="G18" s="475"/>
      <c r="H18" s="475"/>
      <c r="I18" s="476"/>
      <c r="J18" s="474" t="str">
        <f>IF(J2_P2!Q116=5,J2_P2!$Q$33,"")</f>
        <v/>
      </c>
      <c r="K18" s="475"/>
      <c r="L18" s="475"/>
      <c r="M18" s="475"/>
      <c r="N18" s="476"/>
      <c r="O18" s="474" t="str">
        <f>IF(J2_P3!Q116=5,J2_P3!$Q$33,"")</f>
        <v/>
      </c>
      <c r="P18" s="475"/>
      <c r="Q18" s="476"/>
    </row>
    <row r="19" spans="1:17" s="5" customFormat="1" ht="12" x14ac:dyDescent="0.2">
      <c r="A19" s="446"/>
      <c r="B19" s="447"/>
      <c r="C19" s="447"/>
      <c r="D19" s="447"/>
      <c r="E19" s="448"/>
      <c r="F19" s="477"/>
      <c r="G19" s="478"/>
      <c r="H19" s="478"/>
      <c r="I19" s="479"/>
      <c r="J19" s="477"/>
      <c r="K19" s="478"/>
      <c r="L19" s="478"/>
      <c r="M19" s="478"/>
      <c r="N19" s="479"/>
      <c r="O19" s="477"/>
      <c r="P19" s="478"/>
      <c r="Q19" s="479"/>
    </row>
    <row r="20" spans="1:17" s="5" customFormat="1" ht="12.75" x14ac:dyDescent="0.2">
      <c r="A20" s="449" t="s">
        <v>21</v>
      </c>
      <c r="B20" s="450"/>
      <c r="C20" s="450"/>
      <c r="D20" s="450"/>
      <c r="E20" s="451"/>
      <c r="F20" s="493" t="str">
        <f>IF(J2_P1!Q116=5,J2_P1!$F$37,"")</f>
        <v/>
      </c>
      <c r="G20" s="494"/>
      <c r="H20" s="494"/>
      <c r="I20" s="495"/>
      <c r="J20" s="493" t="str">
        <f>IF(J2_P2!Q116=5,J2_P2!$F$37,"")</f>
        <v/>
      </c>
      <c r="K20" s="494"/>
      <c r="L20" s="494"/>
      <c r="M20" s="494"/>
      <c r="N20" s="495"/>
      <c r="O20" s="493" t="str">
        <f>IF(J2_P3!Q116=5,J2_P3!$F$37,"")</f>
        <v/>
      </c>
      <c r="P20" s="494"/>
      <c r="Q20" s="495"/>
    </row>
    <row r="21" spans="1:17" s="5" customFormat="1" ht="13.5" x14ac:dyDescent="0.2">
      <c r="A21" s="449" t="s">
        <v>22</v>
      </c>
      <c r="B21" s="450"/>
      <c r="C21" s="450"/>
      <c r="D21" s="450"/>
      <c r="E21" s="451"/>
      <c r="F21" s="46" t="str">
        <f>IF(J2_P1!Q116=5,J2_P1!$P$4,"")</f>
        <v/>
      </c>
      <c r="G21" s="530" t="str">
        <f>IF(J2_P1!Q116=5,J2_P1!$Q$4,"")</f>
        <v/>
      </c>
      <c r="H21" s="530"/>
      <c r="I21" s="48" t="str">
        <f>IF(J2_P1!Q116=5,J2_P1!$R$4,"")</f>
        <v/>
      </c>
      <c r="J21" s="46" t="str">
        <f>IF(J2_P2!Q116=5,J2_P2!$P$4,"")</f>
        <v/>
      </c>
      <c r="K21" s="530" t="str">
        <f>IF(J2_P2!Q116=5,J2_P2!$Q$4,"")</f>
        <v/>
      </c>
      <c r="L21" s="530"/>
      <c r="M21" s="530"/>
      <c r="N21" s="48" t="str">
        <f>IF(J2_P2!Q116=5,J2_P2!$R$4,"")</f>
        <v/>
      </c>
      <c r="O21" s="46" t="str">
        <f>IF(J2_P3!Q116=5,J2_P3!$P$4,"")</f>
        <v/>
      </c>
      <c r="P21" s="115" t="str">
        <f>IF(J2_P3!Q116=5,J2_P3!$Q$4,"")</f>
        <v/>
      </c>
      <c r="Q21" s="48" t="str">
        <f>IF(J2_P3!Q116=5,J2_P3!$R$4,"")</f>
        <v/>
      </c>
    </row>
    <row r="22" spans="1:17" s="5" customFormat="1" ht="12.75" x14ac:dyDescent="0.2">
      <c r="A22" s="449" t="s">
        <v>23</v>
      </c>
      <c r="B22" s="450"/>
      <c r="C22" s="450"/>
      <c r="D22" s="450"/>
      <c r="E22" s="451"/>
      <c r="F22" s="685" t="str">
        <f>IF(J2_P1!Q116=5,J2_P1!$F$39,"")</f>
        <v/>
      </c>
      <c r="G22" s="686"/>
      <c r="H22" s="686"/>
      <c r="I22" s="687"/>
      <c r="J22" s="493" t="str">
        <f>IF(J2_P2!Q116=5,J2_P2!$F$39,"")</f>
        <v/>
      </c>
      <c r="K22" s="494"/>
      <c r="L22" s="494"/>
      <c r="M22" s="494"/>
      <c r="N22" s="495"/>
      <c r="O22" s="493" t="str">
        <f>IF(J2_P3!Q116=5,J2_P3!$F$39,"")</f>
        <v/>
      </c>
      <c r="P22" s="494"/>
      <c r="Q22" s="495"/>
    </row>
    <row r="23" spans="1:17" s="5" customFormat="1" ht="26.25" customHeight="1" x14ac:dyDescent="0.2">
      <c r="A23" s="480" t="s">
        <v>35</v>
      </c>
      <c r="B23" s="481"/>
      <c r="C23" s="481"/>
      <c r="D23" s="481"/>
      <c r="E23" s="482"/>
      <c r="F23" s="503" t="str">
        <f>IF(J2_P1!Q116=5,J2_P1!$P$41,"")</f>
        <v/>
      </c>
      <c r="G23" s="504"/>
      <c r="H23" s="504"/>
      <c r="I23" s="505"/>
      <c r="J23" s="503" t="str">
        <f>IF(J2_P2!Q116=5,J2_P2!$P$41,"")</f>
        <v/>
      </c>
      <c r="K23" s="504"/>
      <c r="L23" s="504"/>
      <c r="M23" s="504"/>
      <c r="N23" s="505"/>
      <c r="O23" s="503" t="str">
        <f>IF(J2_P3!Q116=5,J2_P3!$P$41,"")</f>
        <v/>
      </c>
      <c r="P23" s="504"/>
      <c r="Q23" s="505"/>
    </row>
    <row r="24" spans="1:17" s="5" customFormat="1" ht="12.75" x14ac:dyDescent="0.2">
      <c r="A24" s="449" t="s">
        <v>34</v>
      </c>
      <c r="B24" s="450"/>
      <c r="C24" s="450"/>
      <c r="D24" s="450"/>
      <c r="E24" s="451"/>
      <c r="F24" s="684" t="str">
        <f>IF(J2_P1!Q116=5,J2_P1!$F$8,"")</f>
        <v/>
      </c>
      <c r="G24" s="494"/>
      <c r="H24" s="494"/>
      <c r="I24" s="495"/>
      <c r="J24" s="531" t="str">
        <f>IF(J2_P2!Q116=5,J2_P2!$F$8,"")</f>
        <v/>
      </c>
      <c r="K24" s="532"/>
      <c r="L24" s="532"/>
      <c r="M24" s="532"/>
      <c r="N24" s="533"/>
      <c r="O24" s="531" t="str">
        <f>IF(J2_P3!Q116=5,J2_P3!$F$8,"")</f>
        <v/>
      </c>
      <c r="P24" s="532"/>
      <c r="Q24" s="533"/>
    </row>
    <row r="25" spans="1:17" s="5" customFormat="1" ht="12" customHeight="1" x14ac:dyDescent="0.2">
      <c r="A25" s="483" t="s">
        <v>37</v>
      </c>
      <c r="B25" s="484"/>
      <c r="C25" s="484"/>
      <c r="D25" s="484"/>
      <c r="E25" s="485"/>
      <c r="F25" s="575" t="str">
        <f>IF(J2_P1!Q116=5,J2_P1!$F$51,"")</f>
        <v/>
      </c>
      <c r="G25" s="576"/>
      <c r="H25" s="576"/>
      <c r="I25" s="576"/>
      <c r="J25" s="524" t="str">
        <f>IF(J2_P2!Q116=5,J2_P2!$F$51,"")</f>
        <v/>
      </c>
      <c r="K25" s="525"/>
      <c r="L25" s="525"/>
      <c r="M25" s="525"/>
      <c r="N25" s="526"/>
      <c r="O25" s="524" t="str">
        <f>IF(J2_P3!Q116=5,J2_P3!$F$51,"")</f>
        <v/>
      </c>
      <c r="P25" s="525"/>
      <c r="Q25" s="526"/>
    </row>
    <row r="26" spans="1:17" s="5" customFormat="1" ht="12" x14ac:dyDescent="0.2">
      <c r="A26" s="486"/>
      <c r="B26" s="487"/>
      <c r="C26" s="487"/>
      <c r="D26" s="487"/>
      <c r="E26" s="488"/>
      <c r="F26" s="527" t="str">
        <f>IF(J2_P1!$Q$116=5,J2_P1!$P52,"")</f>
        <v/>
      </c>
      <c r="G26" s="528"/>
      <c r="H26" s="528"/>
      <c r="I26" s="528"/>
      <c r="J26" s="527" t="str">
        <f>IF(J2_P2!$Q$116=5,J2_P2!$P52,"")</f>
        <v/>
      </c>
      <c r="K26" s="528"/>
      <c r="L26" s="528"/>
      <c r="M26" s="528"/>
      <c r="N26" s="529"/>
      <c r="O26" s="552" t="str">
        <f>IF(J2_P3!$Q$116=5,J2_P3!$P52,"")</f>
        <v/>
      </c>
      <c r="P26" s="553"/>
      <c r="Q26" s="554"/>
    </row>
    <row r="27" spans="1:17" s="5" customFormat="1" ht="12" x14ac:dyDescent="0.2">
      <c r="A27" s="486"/>
      <c r="B27" s="487"/>
      <c r="C27" s="487"/>
      <c r="D27" s="487"/>
      <c r="E27" s="488"/>
      <c r="F27" s="527" t="str">
        <f>IF(J2_P1!$Q$116=5,J2_P1!$P53,"")</f>
        <v/>
      </c>
      <c r="G27" s="528"/>
      <c r="H27" s="528"/>
      <c r="I27" s="528"/>
      <c r="J27" s="527" t="str">
        <f>IF(J2_P2!$Q$116=5,J2_P2!$P53,"")</f>
        <v/>
      </c>
      <c r="K27" s="528"/>
      <c r="L27" s="528"/>
      <c r="M27" s="528"/>
      <c r="N27" s="529"/>
      <c r="O27" s="552" t="str">
        <f>IF(J2_P3!$Q$116=5,J2_P3!$P53,"")</f>
        <v/>
      </c>
      <c r="P27" s="553"/>
      <c r="Q27" s="554"/>
    </row>
    <row r="28" spans="1:17" s="5" customFormat="1" ht="12" x14ac:dyDescent="0.2">
      <c r="A28" s="489"/>
      <c r="B28" s="490"/>
      <c r="C28" s="490"/>
      <c r="D28" s="490"/>
      <c r="E28" s="491"/>
      <c r="F28" s="549" t="str">
        <f>IF(J2_P1!$Q$116=5,J2_P1!$P54,"")</f>
        <v/>
      </c>
      <c r="G28" s="550"/>
      <c r="H28" s="550"/>
      <c r="I28" s="550"/>
      <c r="J28" s="549" t="str">
        <f>IF(J2_P2!$Q$116=5,J2_P2!$P54,"")</f>
        <v/>
      </c>
      <c r="K28" s="550"/>
      <c r="L28" s="550"/>
      <c r="M28" s="550"/>
      <c r="N28" s="551"/>
      <c r="O28" s="555" t="str">
        <f>IF(J2_P3!$Q$116=5,J2_P3!$P54,"")</f>
        <v/>
      </c>
      <c r="P28" s="556"/>
      <c r="Q28" s="557"/>
    </row>
    <row r="29" spans="1:17" s="5" customFormat="1" ht="12.75" x14ac:dyDescent="0.2">
      <c r="A29" s="449" t="s">
        <v>36</v>
      </c>
      <c r="B29" s="450"/>
      <c r="C29" s="450"/>
      <c r="D29" s="450"/>
      <c r="E29" s="451"/>
      <c r="F29" s="434" t="str">
        <f>IF(J2_P1!$Q$116=5,J2_P1!$F$56,"")</f>
        <v/>
      </c>
      <c r="G29" s="435" t="s">
        <v>8</v>
      </c>
      <c r="H29" s="435"/>
      <c r="I29" s="436"/>
      <c r="J29" s="434" t="str">
        <f>IF(J2_P2!$Q$116=5,J2_P2!$F$56,"")</f>
        <v/>
      </c>
      <c r="K29" s="435"/>
      <c r="L29" s="435"/>
      <c r="M29" s="435"/>
      <c r="N29" s="436"/>
      <c r="O29" s="434" t="str">
        <f>IF(J2_P3!$Q$116=5,J2_P3!$F$56,"")</f>
        <v/>
      </c>
      <c r="P29" s="435"/>
      <c r="Q29" s="436"/>
    </row>
    <row r="30" spans="1:17" s="5" customFormat="1" ht="12.75" x14ac:dyDescent="0.2">
      <c r="A30" s="449" t="s">
        <v>24</v>
      </c>
      <c r="B30" s="450"/>
      <c r="C30" s="450"/>
      <c r="D30" s="450"/>
      <c r="E30" s="451"/>
      <c r="F30" s="563" t="str">
        <f>IF(J2_P1!$Q$116=5,J2_P1!$P$58,"")</f>
        <v/>
      </c>
      <c r="G30" s="564"/>
      <c r="H30" s="564"/>
      <c r="I30" s="565"/>
      <c r="J30" s="546" t="str">
        <f>IF(J2_P2!$Q$116=5,J2_P2!$P$58,"")</f>
        <v/>
      </c>
      <c r="K30" s="547"/>
      <c r="L30" s="547"/>
      <c r="M30" s="547"/>
      <c r="N30" s="548"/>
      <c r="O30" s="546" t="str">
        <f>IF(J2_P3!$Q$116=5,J2_P3!$P$58,"")</f>
        <v/>
      </c>
      <c r="P30" s="547"/>
      <c r="Q30" s="548"/>
    </row>
    <row r="31" spans="1:17" s="5" customFormat="1" ht="12.75" x14ac:dyDescent="0.2">
      <c r="A31" s="449" t="s">
        <v>25</v>
      </c>
      <c r="B31" s="450"/>
      <c r="C31" s="450"/>
      <c r="D31" s="450"/>
      <c r="E31" s="451"/>
      <c r="F31" s="493" t="str">
        <f>IF(J2_P1!$Q$116=5,J2_P1!$F$60,"")</f>
        <v/>
      </c>
      <c r="G31" s="494"/>
      <c r="H31" s="494"/>
      <c r="I31" s="495"/>
      <c r="J31" s="493" t="str">
        <f>IF(J2_P2!$Q$116=5,J2_P2!$F$60,"")</f>
        <v/>
      </c>
      <c r="K31" s="494"/>
      <c r="L31" s="494"/>
      <c r="M31" s="494"/>
      <c r="N31" s="495"/>
      <c r="O31" s="493" t="str">
        <f>IF(J2_P3!$Q$116=5,J2_P3!$F$60,"")</f>
        <v/>
      </c>
      <c r="P31" s="494"/>
      <c r="Q31" s="495"/>
    </row>
    <row r="32" spans="1:17" s="5" customFormat="1" ht="12.75" x14ac:dyDescent="0.2">
      <c r="A32" s="449" t="s">
        <v>26</v>
      </c>
      <c r="B32" s="450"/>
      <c r="C32" s="450"/>
      <c r="D32" s="450"/>
      <c r="E32" s="451"/>
      <c r="F32" s="696" t="str">
        <f>IF(J2_P1!$Q$116=5,J2_P1!$F$62,"")</f>
        <v/>
      </c>
      <c r="G32" s="697"/>
      <c r="H32" s="697"/>
      <c r="I32" s="698"/>
      <c r="J32" s="537" t="str">
        <f>IF(J2_P2!$Q$116=5,J2_P2!$F$62,"")</f>
        <v/>
      </c>
      <c r="K32" s="538"/>
      <c r="L32" s="538"/>
      <c r="M32" s="538"/>
      <c r="N32" s="539"/>
      <c r="O32" s="540" t="str">
        <f>IF(J2_P3!$Q$116=5,J2_P3!$F$62,"")</f>
        <v/>
      </c>
      <c r="P32" s="541"/>
      <c r="Q32" s="542"/>
    </row>
    <row r="33" spans="1:17" s="5" customFormat="1" ht="12.75" x14ac:dyDescent="0.2">
      <c r="A33" s="449" t="s">
        <v>27</v>
      </c>
      <c r="B33" s="450"/>
      <c r="C33" s="450"/>
      <c r="D33" s="450"/>
      <c r="E33" s="451"/>
      <c r="F33" s="493" t="str">
        <f>IF(J2_P1!$Q$116=5,J2_P1!$F$109,"")</f>
        <v/>
      </c>
      <c r="G33" s="494"/>
      <c r="H33" s="494"/>
      <c r="I33" s="495"/>
      <c r="J33" s="493" t="str">
        <f>IF(J2_P2!$Q$116=5,J2_P2!$F$109,"")</f>
        <v/>
      </c>
      <c r="K33" s="494"/>
      <c r="L33" s="494"/>
      <c r="M33" s="494"/>
      <c r="N33" s="495"/>
      <c r="O33" s="493" t="str">
        <f>IF(J2_P3!$Q$116=5,J2_P3!$F$109,"")</f>
        <v/>
      </c>
      <c r="P33" s="494"/>
      <c r="Q33" s="495"/>
    </row>
    <row r="34" spans="1:17" s="5" customFormat="1" ht="12" x14ac:dyDescent="0.2">
      <c r="A34" s="483" t="s">
        <v>38</v>
      </c>
      <c r="B34" s="484"/>
      <c r="C34" s="484"/>
      <c r="D34" s="484"/>
      <c r="E34" s="485"/>
      <c r="F34" s="524" t="str">
        <f>IF(J2_P1!$Q$116=5,J2_P1!$F$72,"")</f>
        <v/>
      </c>
      <c r="G34" s="525"/>
      <c r="H34" s="525"/>
      <c r="I34" s="526"/>
      <c r="J34" s="575" t="str">
        <f>IF(J2_P2!$Q$116=5,J2_P2!$F$72,"")</f>
        <v/>
      </c>
      <c r="K34" s="576"/>
      <c r="L34" s="576"/>
      <c r="M34" s="576"/>
      <c r="N34" s="577"/>
      <c r="O34" s="575" t="str">
        <f>IF(J2_P3!$Q$116=5,J2_P3!$F$72,"")</f>
        <v/>
      </c>
      <c r="P34" s="576"/>
      <c r="Q34" s="577"/>
    </row>
    <row r="35" spans="1:17" s="5" customFormat="1" ht="12" x14ac:dyDescent="0.2">
      <c r="A35" s="489"/>
      <c r="B35" s="490"/>
      <c r="C35" s="490"/>
      <c r="D35" s="490"/>
      <c r="E35" s="491"/>
      <c r="F35" s="549" t="str">
        <f>IF(J2_P1!$Q$116=5,J2_P1!$Q$73,"")</f>
        <v/>
      </c>
      <c r="G35" s="550"/>
      <c r="H35" s="550"/>
      <c r="I35" s="551"/>
      <c r="J35" s="559" t="str">
        <f>IF(J2_P2!$Q$116=5,J2_P2!$Q$73,"")</f>
        <v/>
      </c>
      <c r="K35" s="560"/>
      <c r="L35" s="560"/>
      <c r="M35" s="560"/>
      <c r="N35" s="561"/>
      <c r="O35" s="559" t="str">
        <f>IF(J2_P3!$Q$116=5,J2_P3!$Q$73,"")</f>
        <v/>
      </c>
      <c r="P35" s="560"/>
      <c r="Q35" s="561"/>
    </row>
    <row r="36" spans="1:17" s="5" customFormat="1" ht="12.75" x14ac:dyDescent="0.2">
      <c r="A36" s="449" t="s">
        <v>28</v>
      </c>
      <c r="B36" s="450"/>
      <c r="C36" s="450"/>
      <c r="D36" s="450"/>
      <c r="E36" s="451"/>
      <c r="F36" s="434" t="str">
        <f>IF(J2_P1!$Q$116=5,J2_P1!$F$75,"")</f>
        <v/>
      </c>
      <c r="G36" s="435" t="s">
        <v>8</v>
      </c>
      <c r="H36" s="435"/>
      <c r="I36" s="436"/>
      <c r="J36" s="434" t="str">
        <f>IF(J2_P2!$Q$116=5,J2_P2!$F$75,"")</f>
        <v/>
      </c>
      <c r="K36" s="435"/>
      <c r="L36" s="435"/>
      <c r="M36" s="435"/>
      <c r="N36" s="436"/>
      <c r="O36" s="434" t="str">
        <f>IF(J2_P3!$Q$116=5,J2_P3!$F$75,"")</f>
        <v/>
      </c>
      <c r="P36" s="435"/>
      <c r="Q36" s="436"/>
    </row>
    <row r="37" spans="1:17" s="5" customFormat="1" ht="27.75" customHeight="1" x14ac:dyDescent="0.2">
      <c r="A37" s="578" t="s">
        <v>39</v>
      </c>
      <c r="B37" s="579"/>
      <c r="C37" s="579"/>
      <c r="D37" s="579"/>
      <c r="E37" s="580"/>
      <c r="F37" s="563" t="str">
        <f>IF(J2_P1!$Q$116=5,J2_P1!$P$77,"")</f>
        <v/>
      </c>
      <c r="G37" s="564"/>
      <c r="H37" s="564"/>
      <c r="I37" s="565"/>
      <c r="J37" s="563" t="str">
        <f>IF(J2_P2!$Q$116=5,J2_P2!$P$77,"")</f>
        <v/>
      </c>
      <c r="K37" s="564"/>
      <c r="L37" s="564"/>
      <c r="M37" s="564"/>
      <c r="N37" s="565"/>
      <c r="O37" s="563" t="str">
        <f>IF(J2_P3!$Q$116=5,J2_P3!$P$77,"")</f>
        <v/>
      </c>
      <c r="P37" s="564"/>
      <c r="Q37" s="565"/>
    </row>
    <row r="38" spans="1:17" s="5" customFormat="1" ht="80.25" customHeight="1" x14ac:dyDescent="0.2">
      <c r="A38" s="581" t="s">
        <v>40</v>
      </c>
      <c r="B38" s="582"/>
      <c r="C38" s="582"/>
      <c r="D38" s="582"/>
      <c r="E38" s="583"/>
      <c r="F38" s="569" t="str">
        <f>IF(J2_P1!$Q$116=5,J2_P1!$Q$80,"")</f>
        <v/>
      </c>
      <c r="G38" s="570" t="s">
        <v>8</v>
      </c>
      <c r="H38" s="570"/>
      <c r="I38" s="571"/>
      <c r="J38" s="569" t="str">
        <f>IF(J2_P2!$Q$116=5,J2_P2!$Q$80,"")</f>
        <v/>
      </c>
      <c r="K38" s="570"/>
      <c r="L38" s="570"/>
      <c r="M38" s="570"/>
      <c r="N38" s="571"/>
      <c r="O38" s="569" t="str">
        <f>IF(J2_P3!$Q$116=5,J2_P3!$Q$80,"")</f>
        <v/>
      </c>
      <c r="P38" s="570"/>
      <c r="Q38" s="571"/>
    </row>
    <row r="39" spans="1:17" s="12" customFormat="1" ht="11.25" x14ac:dyDescent="0.2">
      <c r="A39" s="8"/>
      <c r="B39" s="9"/>
      <c r="C39" s="9"/>
      <c r="D39" s="9"/>
      <c r="E39" s="9"/>
      <c r="F39" s="10"/>
      <c r="G39" s="10"/>
      <c r="H39" s="10"/>
      <c r="I39" s="10"/>
      <c r="J39" s="11"/>
      <c r="K39" s="11"/>
      <c r="L39" s="11"/>
      <c r="M39" s="11"/>
      <c r="N39" s="11"/>
      <c r="O39" s="562" t="s">
        <v>161</v>
      </c>
      <c r="P39" s="562"/>
      <c r="Q39" s="562"/>
    </row>
    <row r="40" spans="1:17" s="5" customFormat="1" ht="15.75" x14ac:dyDescent="0.2">
      <c r="A40" s="399" t="s">
        <v>10</v>
      </c>
      <c r="B40" s="399"/>
      <c r="C40" s="399"/>
      <c r="D40" s="399"/>
      <c r="E40" s="399"/>
      <c r="F40" s="399"/>
      <c r="G40" s="399"/>
      <c r="H40" s="399"/>
      <c r="I40" s="399"/>
      <c r="J40" s="399"/>
      <c r="K40" s="399"/>
      <c r="L40" s="399"/>
      <c r="M40" s="399"/>
      <c r="N40" s="399"/>
      <c r="O40" s="399"/>
      <c r="P40" s="399"/>
      <c r="Q40" s="399"/>
    </row>
    <row r="41" spans="1:17" ht="12" customHeight="1" x14ac:dyDescent="0.25">
      <c r="A41" s="13"/>
      <c r="F41" s="407" t="s">
        <v>29</v>
      </c>
      <c r="G41" s="407"/>
      <c r="H41" s="407"/>
      <c r="I41" s="407"/>
      <c r="J41" s="407" t="s">
        <v>30</v>
      </c>
      <c r="K41" s="407"/>
      <c r="L41" s="407"/>
      <c r="M41" s="407"/>
      <c r="N41" s="407"/>
      <c r="O41" s="407" t="s">
        <v>31</v>
      </c>
      <c r="P41" s="407"/>
      <c r="Q41" s="407"/>
    </row>
    <row r="42" spans="1:17" ht="24.95" customHeight="1" x14ac:dyDescent="0.25">
      <c r="A42" s="437" t="s">
        <v>44</v>
      </c>
      <c r="B42" s="438"/>
      <c r="C42" s="438"/>
      <c r="D42" s="438"/>
      <c r="E42" s="439"/>
      <c r="F42" s="434" t="str">
        <f>IF(J2_P1!$Q$116=5,J2_P1!$F$96,"")</f>
        <v/>
      </c>
      <c r="G42" s="435"/>
      <c r="H42" s="435"/>
      <c r="I42" s="436"/>
      <c r="J42" s="434" t="str">
        <f>IF(J2_P2!$Q$116=5,J2_P2!$F$96,"")</f>
        <v/>
      </c>
      <c r="K42" s="435"/>
      <c r="L42" s="435"/>
      <c r="M42" s="435"/>
      <c r="N42" s="436"/>
      <c r="O42" s="434" t="str">
        <f>IF(J2_P3!$Q$116=5,J2_P3!$F$96,"")</f>
        <v/>
      </c>
      <c r="P42" s="435"/>
      <c r="Q42" s="436"/>
    </row>
    <row r="43" spans="1:17" s="68" customFormat="1" ht="36.950000000000003" customHeight="1" x14ac:dyDescent="0.25">
      <c r="A43" s="440" t="s">
        <v>45</v>
      </c>
      <c r="B43" s="441"/>
      <c r="C43" s="441"/>
      <c r="D43" s="441"/>
      <c r="E43" s="442"/>
      <c r="F43" s="434" t="str">
        <f>IF(J2_P1!$Q$116=5,J2_P1!$F$100,"")</f>
        <v/>
      </c>
      <c r="G43" s="435"/>
      <c r="H43" s="435"/>
      <c r="I43" s="436"/>
      <c r="J43" s="434" t="str">
        <f>IF(J2_P2!$Q$116=5,J2_P2!$F$100,"")</f>
        <v/>
      </c>
      <c r="K43" s="435"/>
      <c r="L43" s="435"/>
      <c r="M43" s="435"/>
      <c r="N43" s="436"/>
      <c r="O43" s="434" t="str">
        <f>IF(J2_P3!$Q$116=5,J2_P3!$F$100,"")</f>
        <v/>
      </c>
      <c r="P43" s="435"/>
      <c r="Q43" s="436"/>
    </row>
    <row r="44" spans="1:17" ht="12" customHeight="1" x14ac:dyDescent="0.25">
      <c r="A44" s="422" t="s">
        <v>46</v>
      </c>
      <c r="B44" s="423"/>
      <c r="C44" s="423"/>
      <c r="D44" s="423"/>
      <c r="E44" s="424"/>
      <c r="F44" s="414" t="str">
        <f>IF(J2_P1!$Q$116=5,J2_P1!$P$103,"")</f>
        <v/>
      </c>
      <c r="G44" s="415"/>
      <c r="H44" s="415"/>
      <c r="I44" s="416"/>
      <c r="J44" s="414" t="str">
        <f>IF(J2_P2!$Q$116=5,J2_P2!$P$103,"")</f>
        <v/>
      </c>
      <c r="K44" s="415"/>
      <c r="L44" s="415"/>
      <c r="M44" s="415"/>
      <c r="N44" s="416"/>
      <c r="O44" s="414" t="str">
        <f>IF(J2_P3!$Q$116=5,J2_P3!$P$103,"")</f>
        <v/>
      </c>
      <c r="P44" s="415"/>
      <c r="Q44" s="416"/>
    </row>
    <row r="45" spans="1:17" ht="12" customHeight="1" x14ac:dyDescent="0.25">
      <c r="A45" s="422" t="s">
        <v>47</v>
      </c>
      <c r="B45" s="423"/>
      <c r="C45" s="423"/>
      <c r="D45" s="423"/>
      <c r="E45" s="424"/>
      <c r="F45" s="414" t="str">
        <f>IF(J2_P1!$Q$116=5,J2_P1!$P$105,"")</f>
        <v/>
      </c>
      <c r="G45" s="415"/>
      <c r="H45" s="415"/>
      <c r="I45" s="416"/>
      <c r="J45" s="414" t="str">
        <f>IF(J2_P2!$Q$116=5,J2_P2!$P$105,"")</f>
        <v/>
      </c>
      <c r="K45" s="415"/>
      <c r="L45" s="415"/>
      <c r="M45" s="415"/>
      <c r="N45" s="416"/>
      <c r="O45" s="414" t="str">
        <f>IF(J2_P3!$Q$116=5,J2_P3!$P$105,"")</f>
        <v/>
      </c>
      <c r="P45" s="415"/>
      <c r="Q45" s="416"/>
    </row>
    <row r="46" spans="1:17" ht="12" customHeight="1" x14ac:dyDescent="0.25">
      <c r="A46" s="422" t="s">
        <v>48</v>
      </c>
      <c r="B46" s="423"/>
      <c r="C46" s="423"/>
      <c r="D46" s="423"/>
      <c r="E46" s="424"/>
      <c r="F46" s="414" t="str">
        <f>IF(J2_P1!$Q$116=5,J2_P1!$P$107,"")</f>
        <v/>
      </c>
      <c r="G46" s="415"/>
      <c r="H46" s="415"/>
      <c r="I46" s="416"/>
      <c r="J46" s="414" t="str">
        <f>IF(J2_P2!$Q$116=5,J2_P2!$P$107,"")</f>
        <v/>
      </c>
      <c r="K46" s="415"/>
      <c r="L46" s="415"/>
      <c r="M46" s="415"/>
      <c r="N46" s="416"/>
      <c r="O46" s="414" t="str">
        <f>IF(J2_P3!$Q$116=5,J2_P3!$P$107,"")</f>
        <v/>
      </c>
      <c r="P46" s="415"/>
      <c r="Q46" s="416"/>
    </row>
    <row r="47" spans="1:17" ht="12" customHeight="1" x14ac:dyDescent="0.25">
      <c r="A47" s="422" t="s">
        <v>49</v>
      </c>
      <c r="B47" s="423"/>
      <c r="C47" s="423"/>
      <c r="D47" s="423"/>
      <c r="E47" s="424"/>
      <c r="F47" s="414" t="str">
        <f>IF(J2_P1!$Q$116=5,J2_P1!$P$111,"")</f>
        <v/>
      </c>
      <c r="G47" s="415"/>
      <c r="H47" s="415"/>
      <c r="I47" s="416"/>
      <c r="J47" s="414" t="str">
        <f>IF(J2_P2!$Q$116=5,J2_P2!$P$111,"")</f>
        <v/>
      </c>
      <c r="K47" s="415"/>
      <c r="L47" s="415"/>
      <c r="M47" s="415"/>
      <c r="N47" s="416"/>
      <c r="O47" s="414" t="str">
        <f>IF(J2_P3!$Q$116=5,J2_P3!$P$111,"")</f>
        <v/>
      </c>
      <c r="P47" s="415"/>
      <c r="Q47" s="416"/>
    </row>
    <row r="48" spans="1:17" ht="12" customHeight="1" x14ac:dyDescent="0.25">
      <c r="A48" s="425" t="s">
        <v>50</v>
      </c>
      <c r="B48" s="426"/>
      <c r="C48" s="426"/>
      <c r="D48" s="426"/>
      <c r="E48" s="427"/>
      <c r="F48" s="414" t="str">
        <f>IF(J2_P1!$Q$116=5,J2_P1!$P$113,"")</f>
        <v/>
      </c>
      <c r="G48" s="415"/>
      <c r="H48" s="415"/>
      <c r="I48" s="416"/>
      <c r="J48" s="414" t="str">
        <f>IF(J2_P2!$Q$116=5,J2_P2!$P$113,"")</f>
        <v/>
      </c>
      <c r="K48" s="415"/>
      <c r="L48" s="415"/>
      <c r="M48" s="415"/>
      <c r="N48" s="416"/>
      <c r="O48" s="414" t="str">
        <f>IF(J2_P3!$Q$116=5,J2_P3!$P$113,"")</f>
        <v/>
      </c>
      <c r="P48" s="415"/>
      <c r="Q48" s="416"/>
    </row>
    <row r="49" spans="1:17" ht="12" customHeight="1" x14ac:dyDescent="0.25">
      <c r="A49" s="13"/>
      <c r="B49" s="13"/>
      <c r="C49" s="13"/>
      <c r="D49" s="13"/>
      <c r="E49" s="13"/>
      <c r="F49" s="13"/>
      <c r="G49" s="13"/>
      <c r="H49" s="13"/>
    </row>
    <row r="50" spans="1:17" ht="128.25" customHeight="1" x14ac:dyDescent="0.25">
      <c r="A50" s="417" t="s">
        <v>41</v>
      </c>
      <c r="B50" s="417"/>
      <c r="C50" s="417"/>
      <c r="D50" s="417"/>
      <c r="E50" s="417"/>
      <c r="F50" s="417"/>
      <c r="G50" s="417"/>
      <c r="H50" s="417"/>
      <c r="I50" s="417"/>
      <c r="J50" s="417"/>
      <c r="K50" s="417"/>
      <c r="L50" s="417"/>
      <c r="M50" s="417"/>
      <c r="N50" s="417"/>
      <c r="O50" s="417"/>
      <c r="P50" s="417"/>
      <c r="Q50" s="417"/>
    </row>
    <row r="51" spans="1:17" ht="12" customHeight="1" x14ac:dyDescent="0.25">
      <c r="A51" s="13"/>
      <c r="B51" s="13"/>
      <c r="C51" s="13"/>
      <c r="D51" s="13"/>
      <c r="E51" s="13"/>
      <c r="F51" s="13"/>
      <c r="G51" s="13"/>
      <c r="H51" s="13"/>
    </row>
  </sheetData>
  <sheetProtection sheet="1" objects="1" scenarios="1"/>
  <mergeCells count="152">
    <mergeCell ref="A50:Q50"/>
    <mergeCell ref="A47:E47"/>
    <mergeCell ref="F47:I47"/>
    <mergeCell ref="J47:N47"/>
    <mergeCell ref="O47:Q47"/>
    <mergeCell ref="A48:E48"/>
    <mergeCell ref="F48:I48"/>
    <mergeCell ref="J48:N48"/>
    <mergeCell ref="O48:Q48"/>
    <mergeCell ref="A45:E45"/>
    <mergeCell ref="F45:I45"/>
    <mergeCell ref="J45:N45"/>
    <mergeCell ref="O45:Q45"/>
    <mergeCell ref="A46:E46"/>
    <mergeCell ref="F46:I46"/>
    <mergeCell ref="J46:N46"/>
    <mergeCell ref="O46:Q46"/>
    <mergeCell ref="A43:E43"/>
    <mergeCell ref="F43:I43"/>
    <mergeCell ref="J43:N43"/>
    <mergeCell ref="O43:Q43"/>
    <mergeCell ref="A44:E44"/>
    <mergeCell ref="F44:I44"/>
    <mergeCell ref="J44:N44"/>
    <mergeCell ref="O44:Q44"/>
    <mergeCell ref="A42:E42"/>
    <mergeCell ref="F42:I42"/>
    <mergeCell ref="J42:N42"/>
    <mergeCell ref="O42:Q42"/>
    <mergeCell ref="A38:E38"/>
    <mergeCell ref="F38:I38"/>
    <mergeCell ref="J38:N38"/>
    <mergeCell ref="O38:Q38"/>
    <mergeCell ref="O39:Q39"/>
    <mergeCell ref="A40:Q40"/>
    <mergeCell ref="A36:E36"/>
    <mergeCell ref="F36:I36"/>
    <mergeCell ref="J36:N36"/>
    <mergeCell ref="O36:Q36"/>
    <mergeCell ref="A37:E37"/>
    <mergeCell ref="F37:I37"/>
    <mergeCell ref="J37:N37"/>
    <mergeCell ref="O37:Q37"/>
    <mergeCell ref="F41:I41"/>
    <mergeCell ref="J41:N41"/>
    <mergeCell ref="O41:Q41"/>
    <mergeCell ref="A33:E33"/>
    <mergeCell ref="F33:I33"/>
    <mergeCell ref="J33:N33"/>
    <mergeCell ref="O33:Q33"/>
    <mergeCell ref="A34:E35"/>
    <mergeCell ref="F34:I34"/>
    <mergeCell ref="J34:N34"/>
    <mergeCell ref="O34:Q34"/>
    <mergeCell ref="F35:I35"/>
    <mergeCell ref="J35:N35"/>
    <mergeCell ref="O35:Q35"/>
    <mergeCell ref="A31:E31"/>
    <mergeCell ref="F31:I31"/>
    <mergeCell ref="J31:N31"/>
    <mergeCell ref="O31:Q31"/>
    <mergeCell ref="A32:E32"/>
    <mergeCell ref="F32:I32"/>
    <mergeCell ref="J32:N32"/>
    <mergeCell ref="O32:Q32"/>
    <mergeCell ref="A29:E29"/>
    <mergeCell ref="F29:I29"/>
    <mergeCell ref="J29:N29"/>
    <mergeCell ref="O29:Q29"/>
    <mergeCell ref="A30:E30"/>
    <mergeCell ref="F30:I30"/>
    <mergeCell ref="J30:N30"/>
    <mergeCell ref="O30:Q30"/>
    <mergeCell ref="O26:Q26"/>
    <mergeCell ref="F27:I27"/>
    <mergeCell ref="J27:N27"/>
    <mergeCell ref="O27:Q27"/>
    <mergeCell ref="F28:I28"/>
    <mergeCell ref="J28:N28"/>
    <mergeCell ref="O28:Q28"/>
    <mergeCell ref="A24:E24"/>
    <mergeCell ref="F24:I24"/>
    <mergeCell ref="J24:N24"/>
    <mergeCell ref="O24:Q24"/>
    <mergeCell ref="A25:E28"/>
    <mergeCell ref="F25:I25"/>
    <mergeCell ref="J25:N25"/>
    <mergeCell ref="O25:Q25"/>
    <mergeCell ref="F26:I26"/>
    <mergeCell ref="J26:N26"/>
    <mergeCell ref="A22:E22"/>
    <mergeCell ref="F22:I22"/>
    <mergeCell ref="J22:N22"/>
    <mergeCell ref="O22:Q22"/>
    <mergeCell ref="A23:E23"/>
    <mergeCell ref="F23:I23"/>
    <mergeCell ref="J23:N23"/>
    <mergeCell ref="O23:Q23"/>
    <mergeCell ref="A20:E20"/>
    <mergeCell ref="F20:I20"/>
    <mergeCell ref="J20:N20"/>
    <mergeCell ref="O20:Q20"/>
    <mergeCell ref="A21:E21"/>
    <mergeCell ref="G21:H21"/>
    <mergeCell ref="K21:M21"/>
    <mergeCell ref="A17:E17"/>
    <mergeCell ref="F17:I17"/>
    <mergeCell ref="J17:N17"/>
    <mergeCell ref="O17:Q17"/>
    <mergeCell ref="A18:E19"/>
    <mergeCell ref="F18:I19"/>
    <mergeCell ref="J18:N19"/>
    <mergeCell ref="O18:Q19"/>
    <mergeCell ref="A15:E15"/>
    <mergeCell ref="F15:I15"/>
    <mergeCell ref="J15:N15"/>
    <mergeCell ref="O15:Q15"/>
    <mergeCell ref="A16:E16"/>
    <mergeCell ref="F16:I16"/>
    <mergeCell ref="J16:N16"/>
    <mergeCell ref="O16:Q16"/>
    <mergeCell ref="A13:E13"/>
    <mergeCell ref="F13:I13"/>
    <mergeCell ref="J13:N13"/>
    <mergeCell ref="O13:Q13"/>
    <mergeCell ref="A14:E14"/>
    <mergeCell ref="F14:I14"/>
    <mergeCell ref="J14:N14"/>
    <mergeCell ref="O14:Q14"/>
    <mergeCell ref="A11:E11"/>
    <mergeCell ref="F11:I11"/>
    <mergeCell ref="J11:N11"/>
    <mergeCell ref="O11:Q11"/>
    <mergeCell ref="A12:E12"/>
    <mergeCell ref="F12:I12"/>
    <mergeCell ref="J12:N12"/>
    <mergeCell ref="O12:Q12"/>
    <mergeCell ref="A8:E9"/>
    <mergeCell ref="F8:I9"/>
    <mergeCell ref="J8:N9"/>
    <mergeCell ref="O8:Q9"/>
    <mergeCell ref="A10:E10"/>
    <mergeCell ref="F10:I10"/>
    <mergeCell ref="J10:N10"/>
    <mergeCell ref="O10:Q10"/>
    <mergeCell ref="A1:Q1"/>
    <mergeCell ref="A2:Q2"/>
    <mergeCell ref="B4:Q4"/>
    <mergeCell ref="A6:Q6"/>
    <mergeCell ref="F7:I7"/>
    <mergeCell ref="J7:N7"/>
    <mergeCell ref="O7:Q7"/>
  </mergeCells>
  <printOptions horizontalCentered="1"/>
  <pageMargins left="0.23622047244094491" right="0.23622047244094491" top="0.74803149606299213" bottom="0.74803149606299213" header="0.31496062992125984" footer="0.31496062992125984"/>
  <pageSetup scale="75" orientation="landscape" r:id="rId1"/>
  <rowBreaks count="1" manualBreakCount="1">
    <brk id="39" max="1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showRowColHeaders="0" topLeftCell="A4" zoomScaleNormal="100" workbookViewId="0">
      <selection activeCell="L4" sqref="L4"/>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8.28515625" style="18" customWidth="1"/>
    <col min="15" max="16384" width="11.42578125" style="18" hidden="1"/>
  </cols>
  <sheetData>
    <row r="1" spans="1:19" ht="27.95" customHeight="1" x14ac:dyDescent="0.35">
      <c r="A1" s="638"/>
      <c r="B1" s="162"/>
      <c r="C1" s="162"/>
      <c r="D1" s="279" t="s">
        <v>172</v>
      </c>
      <c r="E1" s="165"/>
      <c r="F1" s="161"/>
      <c r="G1" s="161"/>
      <c r="H1" s="161"/>
      <c r="I1" s="161"/>
      <c r="J1" s="161"/>
      <c r="K1" s="161"/>
      <c r="L1" s="161"/>
      <c r="M1" s="161"/>
      <c r="N1" s="161"/>
    </row>
    <row r="2" spans="1:19" ht="12" customHeight="1" x14ac:dyDescent="0.3">
      <c r="A2" s="638"/>
      <c r="B2" s="161"/>
      <c r="C2" s="161"/>
      <c r="D2" s="320" t="s">
        <v>181</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175</v>
      </c>
      <c r="E4" s="289"/>
      <c r="F4" s="620" t="s">
        <v>79</v>
      </c>
      <c r="G4" s="620"/>
      <c r="H4" s="621"/>
      <c r="I4" s="621"/>
      <c r="J4" s="290"/>
      <c r="K4" s="291"/>
      <c r="L4" s="56"/>
      <c r="M4" s="648"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48"/>
      <c r="N5" s="613"/>
    </row>
    <row r="6" spans="1:19" ht="14.1" customHeight="1" x14ac:dyDescent="0.3">
      <c r="A6" s="638"/>
      <c r="B6" s="169"/>
      <c r="C6" s="171"/>
      <c r="D6" s="288"/>
      <c r="E6" s="289"/>
      <c r="F6" s="620" t="s">
        <v>33</v>
      </c>
      <c r="G6" s="620"/>
      <c r="H6" s="621"/>
      <c r="I6" s="621"/>
      <c r="J6" s="290"/>
      <c r="K6" s="248"/>
      <c r="L6" s="56"/>
      <c r="M6" s="648"/>
      <c r="N6" s="613"/>
    </row>
    <row r="7" spans="1:19" ht="6" customHeight="1" x14ac:dyDescent="0.3">
      <c r="A7" s="638"/>
      <c r="B7" s="169"/>
      <c r="C7" s="171"/>
      <c r="D7" s="92"/>
      <c r="E7" s="92"/>
      <c r="F7" s="135"/>
      <c r="G7" s="135"/>
      <c r="H7" s="135"/>
      <c r="I7" s="135"/>
      <c r="J7" s="135"/>
      <c r="K7" s="135"/>
      <c r="L7" s="135"/>
      <c r="M7" s="293"/>
      <c r="N7" s="161"/>
    </row>
    <row r="8" spans="1:19" ht="21.95" customHeight="1" x14ac:dyDescent="0.3">
      <c r="A8" s="638"/>
      <c r="B8" s="169"/>
      <c r="C8" s="294" t="str">
        <f>IF(O8=1,"","*")</f>
        <v/>
      </c>
      <c r="D8" s="176" t="s">
        <v>115</v>
      </c>
      <c r="E8" s="88"/>
      <c r="F8" s="86"/>
      <c r="G8" s="295" t="str">
        <f>IF(O8=1,"","*")</f>
        <v/>
      </c>
      <c r="H8" s="649" t="str">
        <f>IF(P8=0,IF(F8&lt;5%,"Debe tener al menos 5% para registrar",""),"")</f>
        <v/>
      </c>
      <c r="I8" s="649"/>
      <c r="J8" s="649"/>
      <c r="K8" s="649"/>
      <c r="L8" s="649"/>
      <c r="M8" s="649"/>
      <c r="N8" s="161"/>
      <c r="O8" s="18">
        <f>IF(LEN(F8)&gt;1,1,IF(P8=1,1,0))</f>
        <v>1</v>
      </c>
      <c r="P8" s="18">
        <f>IF(L4="SI",0,1)</f>
        <v>1</v>
      </c>
    </row>
    <row r="9" spans="1:19" ht="6" customHeight="1" x14ac:dyDescent="0.3">
      <c r="A9" s="638"/>
      <c r="B9" s="169"/>
      <c r="C9" s="171"/>
      <c r="D9" s="89"/>
      <c r="E9" s="89"/>
      <c r="F9" s="135"/>
      <c r="G9" s="135"/>
      <c r="H9" s="135"/>
      <c r="I9" s="135"/>
      <c r="J9" s="135"/>
      <c r="K9" s="171"/>
      <c r="L9" s="171"/>
      <c r="M9" s="296"/>
      <c r="N9" s="161"/>
    </row>
    <row r="10" spans="1:19" ht="21.95" customHeight="1" x14ac:dyDescent="0.3">
      <c r="A10" s="638"/>
      <c r="B10" s="169"/>
      <c r="C10" s="171"/>
      <c r="D10" s="87" t="s">
        <v>112</v>
      </c>
      <c r="E10" s="90"/>
      <c r="F10" s="360"/>
      <c r="G10" s="367"/>
      <c r="H10" s="367"/>
      <c r="I10" s="367"/>
      <c r="J10" s="367"/>
      <c r="K10" s="367"/>
      <c r="L10" s="361"/>
      <c r="M10" s="295" t="str">
        <f>IF(O10=1,"","*")</f>
        <v>*</v>
      </c>
      <c r="N10" s="161"/>
      <c r="O10" s="18">
        <f>IF(LEN(F10)&gt;3,1,0)</f>
        <v>0</v>
      </c>
    </row>
    <row r="11" spans="1:19" ht="6" customHeight="1" x14ac:dyDescent="0.3">
      <c r="A11" s="638"/>
      <c r="B11" s="169"/>
      <c r="C11" s="171"/>
      <c r="D11" s="91"/>
      <c r="E11" s="91"/>
      <c r="F11" s="139"/>
      <c r="G11" s="139"/>
      <c r="H11" s="139"/>
      <c r="I11" s="139"/>
      <c r="J11" s="139"/>
      <c r="K11" s="171"/>
      <c r="L11" s="171"/>
      <c r="M11" s="296"/>
      <c r="N11" s="161"/>
    </row>
    <row r="12" spans="1:19" ht="21.95" customHeight="1" x14ac:dyDescent="0.3">
      <c r="A12" s="638"/>
      <c r="B12" s="169"/>
      <c r="C12" s="171"/>
      <c r="D12" s="87" t="s">
        <v>113</v>
      </c>
      <c r="E12" s="90"/>
      <c r="F12" s="387"/>
      <c r="G12" s="650"/>
      <c r="H12" s="650"/>
      <c r="I12" s="650"/>
      <c r="J12" s="650"/>
      <c r="K12" s="650"/>
      <c r="L12" s="651"/>
      <c r="M12" s="295" t="str">
        <f>IF(O12=1,"","*")</f>
        <v>*</v>
      </c>
      <c r="N12" s="161"/>
      <c r="O12" s="18">
        <f>IF(LEN(F12)&gt;3,1,0)</f>
        <v>0</v>
      </c>
    </row>
    <row r="13" spans="1:19" ht="6" customHeight="1" x14ac:dyDescent="0.3">
      <c r="A13" s="638"/>
      <c r="B13" s="169"/>
      <c r="C13" s="171"/>
      <c r="D13" s="92"/>
      <c r="E13" s="92"/>
      <c r="F13" s="135"/>
      <c r="G13" s="135"/>
      <c r="H13" s="135"/>
      <c r="I13" s="135"/>
      <c r="J13" s="135"/>
      <c r="K13" s="171"/>
      <c r="L13" s="171"/>
      <c r="M13" s="296"/>
      <c r="N13" s="161"/>
    </row>
    <row r="14" spans="1:19" ht="21.95" customHeight="1" x14ac:dyDescent="0.3">
      <c r="A14" s="638"/>
      <c r="B14" s="169"/>
      <c r="C14" s="171"/>
      <c r="D14" s="87" t="s">
        <v>114</v>
      </c>
      <c r="E14" s="90"/>
      <c r="F14" s="360"/>
      <c r="G14" s="367"/>
      <c r="H14" s="367"/>
      <c r="I14" s="367"/>
      <c r="J14" s="367"/>
      <c r="K14" s="367"/>
      <c r="L14" s="361"/>
      <c r="M14" s="295" t="str">
        <f>IF(O14=1,"","*")</f>
        <v>*</v>
      </c>
      <c r="N14" s="161"/>
      <c r="O14" s="18">
        <f>IF(LEN(F14)&gt;3,1,0)</f>
        <v>0</v>
      </c>
    </row>
    <row r="15" spans="1:19" ht="6" customHeight="1" x14ac:dyDescent="0.3">
      <c r="A15" s="638"/>
      <c r="B15" s="169"/>
      <c r="C15" s="171"/>
      <c r="D15" s="91"/>
      <c r="E15" s="91"/>
      <c r="F15" s="139"/>
      <c r="G15" s="139"/>
      <c r="H15" s="139"/>
      <c r="I15" s="139"/>
      <c r="J15" s="139"/>
      <c r="K15" s="171"/>
      <c r="L15" s="171"/>
      <c r="M15" s="296"/>
      <c r="N15" s="161"/>
    </row>
    <row r="16" spans="1:19" ht="21.95" customHeight="1" x14ac:dyDescent="0.3">
      <c r="A16" s="638"/>
      <c r="B16" s="169"/>
      <c r="C16" s="171"/>
      <c r="D16" s="87" t="s">
        <v>86</v>
      </c>
      <c r="E16" s="90"/>
      <c r="F16" s="116"/>
      <c r="G16" s="297"/>
      <c r="H16" s="166"/>
      <c r="I16" s="233" t="s">
        <v>184</v>
      </c>
      <c r="J16" s="234"/>
      <c r="K16" s="653"/>
      <c r="L16" s="654"/>
      <c r="M16" s="295" t="str">
        <f>IF(O16=1,"","*")</f>
        <v>*</v>
      </c>
      <c r="N16" s="161"/>
      <c r="O16" s="18">
        <f>IF(LEN(K16)&gt;3,1,0)*IF(F16&lt;&gt;"",1,0)</f>
        <v>0</v>
      </c>
      <c r="P16" s="52">
        <f>IF(F16="",1,0)</f>
        <v>1</v>
      </c>
    </row>
    <row r="17" spans="1:16" ht="6" customHeight="1" x14ac:dyDescent="0.3">
      <c r="A17" s="638"/>
      <c r="B17" s="169"/>
      <c r="C17" s="171"/>
      <c r="D17" s="91"/>
      <c r="E17" s="91"/>
      <c r="F17" s="139"/>
      <c r="G17" s="139"/>
      <c r="H17" s="139"/>
      <c r="I17" s="139"/>
      <c r="J17" s="139"/>
      <c r="K17" s="171"/>
      <c r="L17" s="171"/>
      <c r="M17" s="296"/>
      <c r="N17" s="161"/>
    </row>
    <row r="18" spans="1:16" ht="21.95" customHeight="1" x14ac:dyDescent="0.3">
      <c r="A18" s="638"/>
      <c r="B18" s="169"/>
      <c r="C18" s="171"/>
      <c r="D18" s="275" t="s">
        <v>15</v>
      </c>
      <c r="E18" s="93"/>
      <c r="F18" s="362"/>
      <c r="G18" s="366"/>
      <c r="H18" s="366"/>
      <c r="I18" s="366"/>
      <c r="J18" s="366"/>
      <c r="K18" s="366"/>
      <c r="L18" s="363"/>
      <c r="M18" s="295" t="str">
        <f>IF(O18=1,"","*")</f>
        <v>*</v>
      </c>
      <c r="N18" s="161"/>
      <c r="O18" s="18">
        <f>IF(LEN(F18)&gt;3,1,0)</f>
        <v>0</v>
      </c>
    </row>
    <row r="19" spans="1:16" ht="6" customHeight="1" x14ac:dyDescent="0.3">
      <c r="A19" s="638"/>
      <c r="B19" s="169"/>
      <c r="C19" s="171"/>
      <c r="D19" s="91"/>
      <c r="E19" s="91"/>
      <c r="F19" s="139"/>
      <c r="G19" s="139"/>
      <c r="H19" s="139"/>
      <c r="I19" s="139"/>
      <c r="J19" s="139"/>
      <c r="K19" s="171"/>
      <c r="L19" s="171"/>
      <c r="M19" s="296"/>
      <c r="N19" s="161"/>
    </row>
    <row r="20" spans="1:16" ht="21.95" customHeight="1" x14ac:dyDescent="0.3">
      <c r="A20" s="638"/>
      <c r="B20" s="169"/>
      <c r="C20" s="171"/>
      <c r="D20" s="87" t="s">
        <v>17</v>
      </c>
      <c r="E20" s="90"/>
      <c r="F20" s="362"/>
      <c r="G20" s="366"/>
      <c r="H20" s="366"/>
      <c r="I20" s="366"/>
      <c r="J20" s="366"/>
      <c r="K20" s="366"/>
      <c r="L20" s="363"/>
      <c r="M20" s="295" t="str">
        <f>IF(O20=1,"","*")</f>
        <v>*</v>
      </c>
      <c r="N20" s="161"/>
      <c r="O20" s="18">
        <f>IF(LEN(F20)&gt;3,1,0)</f>
        <v>0</v>
      </c>
    </row>
    <row r="21" spans="1:16" ht="6" customHeight="1" x14ac:dyDescent="0.3">
      <c r="A21" s="638"/>
      <c r="B21" s="169"/>
      <c r="C21" s="171"/>
      <c r="D21" s="91"/>
      <c r="E21" s="91"/>
      <c r="F21" s="139"/>
      <c r="G21" s="139"/>
      <c r="H21" s="139"/>
      <c r="I21" s="139"/>
      <c r="J21" s="139"/>
      <c r="K21" s="171"/>
      <c r="L21" s="171"/>
      <c r="M21" s="296"/>
      <c r="N21" s="161"/>
    </row>
    <row r="22" spans="1:16" ht="21.95" customHeight="1" x14ac:dyDescent="0.3">
      <c r="A22" s="638"/>
      <c r="B22" s="169"/>
      <c r="C22" s="171"/>
      <c r="D22" s="87" t="s">
        <v>18</v>
      </c>
      <c r="E22" s="90"/>
      <c r="F22" s="362"/>
      <c r="G22" s="366"/>
      <c r="H22" s="366"/>
      <c r="I22" s="366"/>
      <c r="J22" s="366"/>
      <c r="K22" s="366"/>
      <c r="L22" s="363"/>
      <c r="M22" s="295" t="str">
        <f>IF(O22=1,"","")</f>
        <v/>
      </c>
      <c r="N22" s="161"/>
      <c r="O22" s="18">
        <v>1</v>
      </c>
      <c r="P22" s="120" t="str">
        <f>IF(F22&lt;&gt;"",F22,"")</f>
        <v/>
      </c>
    </row>
    <row r="23" spans="1:16" ht="6" customHeight="1" x14ac:dyDescent="0.3">
      <c r="A23" s="638"/>
      <c r="B23" s="169"/>
      <c r="C23" s="171"/>
      <c r="D23" s="91"/>
      <c r="E23" s="91"/>
      <c r="F23" s="139"/>
      <c r="G23" s="139"/>
      <c r="H23" s="139"/>
      <c r="I23" s="139"/>
      <c r="J23" s="139"/>
      <c r="K23" s="171"/>
      <c r="L23" s="171"/>
      <c r="M23" s="296"/>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162"/>
      <c r="D28" s="318" t="str">
        <f>D1</f>
        <v>Persona Natural 3</v>
      </c>
      <c r="E28" s="165"/>
      <c r="F28" s="161"/>
      <c r="G28" s="161"/>
      <c r="H28" s="161"/>
      <c r="I28" s="161"/>
      <c r="J28" s="161"/>
      <c r="K28" s="161"/>
      <c r="L28" s="161"/>
      <c r="M28" s="161"/>
      <c r="N28" s="161"/>
    </row>
    <row r="29" spans="1:16" ht="12" customHeight="1" x14ac:dyDescent="0.3">
      <c r="A29" s="638"/>
      <c r="B29" s="161"/>
      <c r="C29" s="161"/>
      <c r="D29" s="652" t="s">
        <v>181</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17.100000000000001" customHeight="1" x14ac:dyDescent="0.3">
      <c r="A31" s="638"/>
      <c r="B31" s="169"/>
      <c r="C31" s="171"/>
      <c r="D31" s="623" t="s">
        <v>281</v>
      </c>
      <c r="E31" s="90"/>
      <c r="F31" s="362"/>
      <c r="G31" s="366"/>
      <c r="H31" s="366"/>
      <c r="I31" s="366"/>
      <c r="J31" s="366"/>
      <c r="K31" s="366"/>
      <c r="L31" s="363"/>
      <c r="M31" s="270" t="str">
        <f>IF(O31=1,"","*")</f>
        <v>*</v>
      </c>
      <c r="N31" s="161"/>
      <c r="O31" s="18">
        <f>IF(LEN(F31)&gt;3,1,0)</f>
        <v>0</v>
      </c>
      <c r="P31" s="18" t="str">
        <f>F31&amp;IF(F32&lt;&gt;"",", "&amp;F32,"")</f>
        <v/>
      </c>
    </row>
    <row r="32" spans="1:16" ht="17.100000000000001" customHeight="1" x14ac:dyDescent="0.3">
      <c r="A32" s="638"/>
      <c r="B32" s="169"/>
      <c r="C32" s="294"/>
      <c r="D32" s="623"/>
      <c r="E32" s="90"/>
      <c r="F32" s="362"/>
      <c r="G32" s="366"/>
      <c r="H32" s="366"/>
      <c r="I32" s="366"/>
      <c r="J32" s="366"/>
      <c r="K32" s="366"/>
      <c r="L32" s="363"/>
      <c r="M32" s="298"/>
      <c r="N32" s="161"/>
    </row>
    <row r="33" spans="1:17" ht="6" customHeight="1" x14ac:dyDescent="0.3">
      <c r="A33" s="638"/>
      <c r="B33" s="169"/>
      <c r="C33" s="171"/>
      <c r="D33" s="91"/>
      <c r="E33" s="91"/>
      <c r="F33" s="139"/>
      <c r="G33" s="139"/>
      <c r="H33" s="139"/>
      <c r="I33" s="139"/>
      <c r="J33" s="139"/>
      <c r="K33" s="171"/>
      <c r="L33" s="171"/>
      <c r="M33" s="298"/>
      <c r="N33" s="161"/>
    </row>
    <row r="34" spans="1:17" ht="17.100000000000001" customHeight="1" x14ac:dyDescent="0.3">
      <c r="A34" s="638"/>
      <c r="B34" s="169"/>
      <c r="C34" s="171"/>
      <c r="D34" s="281" t="s">
        <v>93</v>
      </c>
      <c r="E34" s="299"/>
      <c r="F34" s="622"/>
      <c r="G34" s="622"/>
      <c r="H34" s="622"/>
      <c r="I34" s="622"/>
      <c r="J34" s="622"/>
      <c r="K34" s="622"/>
      <c r="L34" s="622"/>
      <c r="M34" s="270" t="str">
        <f>IF(P34=1,"","*")</f>
        <v>*</v>
      </c>
      <c r="N34" s="161"/>
      <c r="O34" s="18">
        <f>IF(SUM(P34:P36)=3,1,0)</f>
        <v>0</v>
      </c>
      <c r="P34" s="18">
        <f>IF(LEN(F34)&gt;0,1,0)</f>
        <v>0</v>
      </c>
      <c r="Q34" s="18" t="str">
        <f>"C."&amp;F34&amp;" #"&amp;F35&amp;", Z."&amp;F36</f>
        <v>C. #, Z.</v>
      </c>
    </row>
    <row r="35" spans="1:17" ht="17.100000000000001" customHeight="1" x14ac:dyDescent="0.3">
      <c r="A35" s="638"/>
      <c r="B35" s="169"/>
      <c r="C35" s="171"/>
      <c r="D35" s="300" t="s">
        <v>94</v>
      </c>
      <c r="E35" s="301"/>
      <c r="F35" s="622"/>
      <c r="G35" s="622"/>
      <c r="H35" s="622"/>
      <c r="I35" s="622"/>
      <c r="J35" s="622"/>
      <c r="K35" s="622"/>
      <c r="L35" s="622"/>
      <c r="M35" s="270" t="str">
        <f t="shared" ref="M35:M36" si="0">IF(P35=1,"","*")</f>
        <v>*</v>
      </c>
      <c r="N35" s="161"/>
      <c r="P35" s="18">
        <f>IF(LEN(F35)&gt;0,1,0)</f>
        <v>0</v>
      </c>
    </row>
    <row r="36" spans="1:17" ht="17.100000000000001" customHeight="1" x14ac:dyDescent="0.3">
      <c r="A36" s="638"/>
      <c r="B36" s="169"/>
      <c r="C36" s="171"/>
      <c r="D36" s="300" t="s">
        <v>95</v>
      </c>
      <c r="E36" s="301"/>
      <c r="F36" s="622"/>
      <c r="G36" s="622"/>
      <c r="H36" s="622"/>
      <c r="I36" s="622"/>
      <c r="J36" s="622"/>
      <c r="K36" s="622"/>
      <c r="L36" s="622"/>
      <c r="M36" s="270" t="str">
        <f t="shared" si="0"/>
        <v>*</v>
      </c>
      <c r="N36" s="161"/>
      <c r="P36" s="18">
        <f>IF(LEN(F36)&gt;0,1,0)</f>
        <v>0</v>
      </c>
    </row>
    <row r="37" spans="1:17" ht="6" customHeight="1" x14ac:dyDescent="0.3">
      <c r="A37" s="638"/>
      <c r="B37" s="169"/>
      <c r="C37" s="171"/>
      <c r="D37" s="302"/>
      <c r="E37" s="302"/>
      <c r="F37" s="139"/>
      <c r="G37" s="139"/>
      <c r="H37" s="139"/>
      <c r="I37" s="139"/>
      <c r="J37" s="139"/>
      <c r="K37" s="171"/>
      <c r="L37" s="171"/>
      <c r="M37" s="298"/>
      <c r="N37" s="161"/>
    </row>
    <row r="38" spans="1:17" ht="21.75" customHeight="1" x14ac:dyDescent="0.3">
      <c r="A38" s="638"/>
      <c r="B38" s="169"/>
      <c r="C38" s="294"/>
      <c r="D38" s="281" t="s">
        <v>117</v>
      </c>
      <c r="E38" s="90"/>
      <c r="F38" s="362"/>
      <c r="G38" s="366"/>
      <c r="H38" s="366"/>
      <c r="I38" s="366"/>
      <c r="J38" s="366"/>
      <c r="K38" s="366"/>
      <c r="L38" s="363"/>
      <c r="M38" s="270" t="str">
        <f>IF(O38=1,"","*")</f>
        <v>*</v>
      </c>
      <c r="N38" s="161"/>
      <c r="O38" s="18">
        <f>IF(LEN(F38)&gt;3,1,0)</f>
        <v>0</v>
      </c>
    </row>
    <row r="39" spans="1:17" ht="6" customHeight="1" x14ac:dyDescent="0.3">
      <c r="A39" s="638"/>
      <c r="B39" s="169"/>
      <c r="C39" s="171"/>
      <c r="D39" s="91"/>
      <c r="E39" s="91"/>
      <c r="F39" s="139"/>
      <c r="G39" s="139"/>
      <c r="H39" s="139"/>
      <c r="I39" s="139"/>
      <c r="J39" s="139"/>
      <c r="K39" s="139"/>
      <c r="L39" s="139"/>
      <c r="M39" s="303"/>
      <c r="N39" s="161"/>
    </row>
    <row r="40" spans="1:17" ht="21.75" customHeight="1" x14ac:dyDescent="0.3">
      <c r="A40" s="638"/>
      <c r="B40" s="169"/>
      <c r="C40" s="294"/>
      <c r="D40" s="281" t="s">
        <v>116</v>
      </c>
      <c r="E40" s="299"/>
      <c r="F40" s="617"/>
      <c r="G40" s="618"/>
      <c r="H40" s="618"/>
      <c r="I40" s="618"/>
      <c r="J40" s="618"/>
      <c r="K40" s="618"/>
      <c r="L40" s="619"/>
      <c r="M40" s="270" t="str">
        <f>IF(O40=1,"","*")</f>
        <v>*</v>
      </c>
      <c r="N40" s="161"/>
      <c r="O40" s="18">
        <f>IF(LEN(F40)&gt;3,1,0)*IF(Q40&gt;(P40+1),1,0)</f>
        <v>0</v>
      </c>
      <c r="P40" s="18">
        <f>IFERROR(FIND("@",F40),0)</f>
        <v>0</v>
      </c>
      <c r="Q40" s="18">
        <f>IFERROR(FIND(".",F40,P40),0)</f>
        <v>0</v>
      </c>
    </row>
    <row r="41" spans="1:17" ht="6" customHeight="1" x14ac:dyDescent="0.3">
      <c r="A41" s="638"/>
      <c r="B41" s="169"/>
      <c r="C41" s="171"/>
      <c r="D41" s="91"/>
      <c r="E41" s="91"/>
      <c r="F41" s="139"/>
      <c r="G41" s="139"/>
      <c r="H41" s="139"/>
      <c r="I41" s="139"/>
      <c r="J41" s="139"/>
      <c r="K41" s="139"/>
      <c r="L41" s="139"/>
      <c r="M41" s="303"/>
      <c r="N41" s="161"/>
    </row>
    <row r="42" spans="1:17" ht="21.75" customHeight="1" x14ac:dyDescent="0.3">
      <c r="A42" s="638"/>
      <c r="B42" s="169"/>
      <c r="C42" s="294"/>
      <c r="D42" s="359" t="s">
        <v>35</v>
      </c>
      <c r="E42" s="90"/>
      <c r="F42" s="362"/>
      <c r="G42" s="366"/>
      <c r="H42" s="366"/>
      <c r="I42" s="366"/>
      <c r="J42" s="366"/>
      <c r="K42" s="366"/>
      <c r="L42" s="363"/>
      <c r="M42" s="270" t="str">
        <f>IF(O42=1,"","*")</f>
        <v/>
      </c>
      <c r="N42" s="161"/>
      <c r="O42" s="18">
        <f>IF(LEN(F42)&gt;3,1,IF(S4=1,1,0))</f>
        <v>1</v>
      </c>
      <c r="P42" s="120" t="str">
        <f>IF(F42&lt;&gt;"",F42,"")</f>
        <v/>
      </c>
    </row>
    <row r="43" spans="1:17" x14ac:dyDescent="0.3">
      <c r="A43" s="638"/>
      <c r="B43" s="169"/>
      <c r="C43" s="294"/>
      <c r="D43" s="359"/>
      <c r="E43" s="87"/>
      <c r="F43" s="139"/>
      <c r="G43" s="139"/>
      <c r="H43" s="139"/>
      <c r="I43" s="139"/>
      <c r="J43" s="139"/>
      <c r="K43" s="139"/>
      <c r="L43" s="139"/>
      <c r="M43" s="139"/>
      <c r="N43" s="161"/>
    </row>
    <row r="44" spans="1:17" ht="6" customHeight="1" x14ac:dyDescent="0.3">
      <c r="A44" s="638"/>
      <c r="B44" s="169"/>
      <c r="C44" s="171"/>
      <c r="D44" s="91"/>
      <c r="E44" s="91"/>
      <c r="F44" s="139"/>
      <c r="G44" s="139"/>
      <c r="H44" s="139"/>
      <c r="I44" s="139"/>
      <c r="J44" s="139"/>
      <c r="K44" s="139"/>
      <c r="L44" s="139"/>
      <c r="M44" s="139"/>
      <c r="N44" s="161"/>
    </row>
    <row r="45" spans="1:17" ht="18.75" customHeight="1" x14ac:dyDescent="0.3">
      <c r="A45" s="638"/>
      <c r="B45" s="365" t="str">
        <f>IF(O46=0,'P1'!$P$1,'P1'!$Q$1)</f>
        <v>Faltan datos, por favor revise los asteriscos rojos</v>
      </c>
      <c r="C45" s="365"/>
      <c r="D45" s="365"/>
      <c r="E45" s="365"/>
      <c r="F45" s="365"/>
      <c r="G45" s="365"/>
      <c r="H45" s="365"/>
      <c r="I45" s="365"/>
      <c r="J45" s="365"/>
      <c r="K45" s="365"/>
      <c r="L45" s="365"/>
      <c r="M45" s="365"/>
      <c r="N45" s="161"/>
    </row>
    <row r="46" spans="1:17" ht="63" customHeight="1" x14ac:dyDescent="0.3">
      <c r="A46" s="638"/>
      <c r="B46" s="161"/>
      <c r="C46" s="161"/>
      <c r="D46" s="164"/>
      <c r="E46" s="164"/>
      <c r="F46" s="161"/>
      <c r="G46" s="161"/>
      <c r="H46" s="161"/>
      <c r="I46" s="161"/>
      <c r="J46" s="161"/>
      <c r="K46" s="161"/>
      <c r="L46" s="161"/>
      <c r="M46" s="161"/>
      <c r="N46" s="161"/>
      <c r="O46" s="18">
        <f>IF(SUM(O31:O44)=5,1,0)</f>
        <v>0</v>
      </c>
      <c r="Q46" s="18">
        <v>36.75</v>
      </c>
    </row>
    <row r="47" spans="1:17" ht="180" customHeight="1" x14ac:dyDescent="0.3">
      <c r="A47" s="81"/>
      <c r="B47" s="80"/>
      <c r="C47" s="53"/>
      <c r="D47" s="54"/>
      <c r="E47" s="54"/>
      <c r="F47" s="53"/>
      <c r="G47" s="53"/>
      <c r="H47" s="53"/>
      <c r="I47" s="53"/>
      <c r="J47" s="53"/>
      <c r="K47" s="53"/>
      <c r="L47" s="53"/>
      <c r="M47" s="53"/>
      <c r="N47" s="53"/>
    </row>
    <row r="48" spans="1:17" ht="180" customHeight="1" x14ac:dyDescent="0.3">
      <c r="A48" s="53"/>
      <c r="B48" s="80"/>
      <c r="C48" s="53"/>
      <c r="D48" s="54"/>
      <c r="E48" s="54"/>
      <c r="F48" s="53"/>
      <c r="G48" s="53"/>
      <c r="H48" s="53"/>
      <c r="I48" s="53"/>
      <c r="J48" s="53"/>
      <c r="K48" s="53"/>
      <c r="L48" s="53"/>
      <c r="M48" s="53"/>
      <c r="N48" s="53"/>
    </row>
    <row r="49" spans="1:16" ht="27.75" customHeight="1" x14ac:dyDescent="0.35">
      <c r="A49" s="638"/>
      <c r="B49" s="162"/>
      <c r="C49" s="161"/>
      <c r="D49" s="279" t="str">
        <f>D1</f>
        <v>Persona Natural 3</v>
      </c>
      <c r="E49" s="164"/>
      <c r="F49" s="161"/>
      <c r="G49" s="161"/>
      <c r="H49" s="161"/>
      <c r="I49" s="161"/>
      <c r="J49" s="161"/>
      <c r="K49" s="161"/>
      <c r="L49" s="161"/>
      <c r="M49" s="161"/>
      <c r="N49" s="161"/>
    </row>
    <row r="50" spans="1:16" ht="12" customHeight="1" x14ac:dyDescent="0.3">
      <c r="A50" s="638"/>
      <c r="B50" s="161"/>
      <c r="C50" s="161"/>
      <c r="D50" s="167" t="s">
        <v>181</v>
      </c>
      <c r="E50" s="164"/>
      <c r="F50" s="161"/>
      <c r="G50" s="161"/>
      <c r="H50" s="161"/>
      <c r="I50" s="161"/>
      <c r="J50" s="161"/>
      <c r="K50" s="161"/>
      <c r="L50" s="161"/>
      <c r="M50" s="168"/>
      <c r="N50" s="161"/>
    </row>
    <row r="51" spans="1:16" ht="6" customHeight="1" x14ac:dyDescent="0.3">
      <c r="A51" s="638"/>
      <c r="B51" s="169"/>
      <c r="C51" s="171"/>
      <c r="D51" s="89"/>
      <c r="E51" s="185"/>
      <c r="F51" s="171"/>
      <c r="G51" s="171"/>
      <c r="H51" s="171"/>
      <c r="I51" s="171"/>
      <c r="J51" s="171"/>
      <c r="K51" s="171"/>
      <c r="L51" s="171"/>
      <c r="M51" s="135"/>
      <c r="N51" s="161"/>
    </row>
    <row r="52" spans="1:16" ht="15.95" customHeight="1" x14ac:dyDescent="0.3">
      <c r="A52" s="638"/>
      <c r="B52" s="169"/>
      <c r="C52" s="171"/>
      <c r="D52" s="359" t="s">
        <v>69</v>
      </c>
      <c r="E52" s="304"/>
      <c r="F52" s="615"/>
      <c r="G52" s="615"/>
      <c r="H52" s="615"/>
      <c r="I52" s="615"/>
      <c r="J52" s="615"/>
      <c r="K52" s="615"/>
      <c r="L52" s="615"/>
      <c r="M52" s="270" t="str">
        <f>IF(O52=1,"","*")</f>
        <v>*</v>
      </c>
      <c r="N52" s="161"/>
      <c r="O52" s="18">
        <f>IF(LEN(F52)&gt;3,1,0)</f>
        <v>0</v>
      </c>
      <c r="P52" s="18" t="str">
        <f>IF(F52&lt;&gt;"",F52,"")</f>
        <v/>
      </c>
    </row>
    <row r="53" spans="1:16" ht="15.95" customHeight="1" x14ac:dyDescent="0.3">
      <c r="A53" s="638"/>
      <c r="B53" s="169"/>
      <c r="C53" s="171"/>
      <c r="D53" s="359"/>
      <c r="E53" s="304"/>
      <c r="F53" s="614"/>
      <c r="G53" s="614"/>
      <c r="H53" s="614"/>
      <c r="I53" s="614"/>
      <c r="J53" s="614"/>
      <c r="K53" s="614"/>
      <c r="L53" s="614"/>
      <c r="M53" s="139"/>
      <c r="N53" s="161"/>
      <c r="P53" s="18" t="str">
        <f t="shared" ref="P53:P55" si="1">IF(F53&lt;&gt;"",F53,"")</f>
        <v/>
      </c>
    </row>
    <row r="54" spans="1:16" ht="15.95" customHeight="1" x14ac:dyDescent="0.3">
      <c r="A54" s="638"/>
      <c r="B54" s="169"/>
      <c r="C54" s="171"/>
      <c r="D54" s="359"/>
      <c r="E54" s="304"/>
      <c r="F54" s="614"/>
      <c r="G54" s="614"/>
      <c r="H54" s="614"/>
      <c r="I54" s="614"/>
      <c r="J54" s="614"/>
      <c r="K54" s="614"/>
      <c r="L54" s="614"/>
      <c r="M54" s="139"/>
      <c r="N54" s="161"/>
      <c r="P54" s="18" t="str">
        <f t="shared" si="1"/>
        <v/>
      </c>
    </row>
    <row r="55" spans="1:16" ht="15.95" customHeight="1" x14ac:dyDescent="0.3">
      <c r="A55" s="638"/>
      <c r="B55" s="169"/>
      <c r="C55" s="171"/>
      <c r="D55" s="359"/>
      <c r="E55" s="304"/>
      <c r="F55" s="616"/>
      <c r="G55" s="616"/>
      <c r="H55" s="616"/>
      <c r="I55" s="616"/>
      <c r="J55" s="616"/>
      <c r="K55" s="616"/>
      <c r="L55" s="616"/>
      <c r="M55" s="139"/>
      <c r="N55" s="161"/>
      <c r="P55" s="18" t="str">
        <f t="shared" si="1"/>
        <v/>
      </c>
    </row>
    <row r="56" spans="1:16" ht="6" customHeight="1" x14ac:dyDescent="0.3">
      <c r="A56" s="638"/>
      <c r="B56" s="169"/>
      <c r="C56" s="171"/>
      <c r="D56" s="91"/>
      <c r="E56" s="185"/>
      <c r="F56" s="171"/>
      <c r="G56" s="171"/>
      <c r="H56" s="171"/>
      <c r="I56" s="171"/>
      <c r="J56" s="171"/>
      <c r="K56" s="171"/>
      <c r="L56" s="171"/>
      <c r="M56" s="139"/>
      <c r="N56" s="161"/>
    </row>
    <row r="57" spans="1:16" ht="21.75" customHeight="1" x14ac:dyDescent="0.3">
      <c r="A57" s="638"/>
      <c r="B57" s="169"/>
      <c r="C57" s="294"/>
      <c r="D57" s="87" t="s">
        <v>129</v>
      </c>
      <c r="E57" s="304"/>
      <c r="F57" s="67"/>
      <c r="G57" s="270" t="str">
        <f>IF(O57=1,"","*")</f>
        <v>*</v>
      </c>
      <c r="H57" s="305"/>
      <c r="I57" s="305"/>
      <c r="J57" s="305"/>
      <c r="K57" s="305"/>
      <c r="L57" s="305"/>
      <c r="M57" s="171"/>
      <c r="N57" s="319" t="s">
        <v>245</v>
      </c>
      <c r="O57" s="18">
        <f>IF(F57&lt;&gt;"",1,0)</f>
        <v>0</v>
      </c>
      <c r="P57" s="18">
        <f>IF(F57="SI",0,1)</f>
        <v>1</v>
      </c>
    </row>
    <row r="58" spans="1:16" ht="6" customHeight="1" x14ac:dyDescent="0.3">
      <c r="A58" s="638"/>
      <c r="B58" s="169"/>
      <c r="C58" s="171"/>
      <c r="D58" s="92"/>
      <c r="E58" s="185"/>
      <c r="F58" s="171"/>
      <c r="G58" s="171"/>
      <c r="H58" s="171"/>
      <c r="I58" s="171"/>
      <c r="J58" s="171"/>
      <c r="K58" s="171"/>
      <c r="L58" s="171"/>
      <c r="M58" s="135"/>
      <c r="N58" s="161"/>
    </row>
    <row r="59" spans="1:16" ht="21.75" customHeight="1" x14ac:dyDescent="0.3">
      <c r="A59" s="638"/>
      <c r="B59" s="169"/>
      <c r="C59" s="294"/>
      <c r="D59" s="87" t="s">
        <v>24</v>
      </c>
      <c r="E59" s="304"/>
      <c r="F59" s="644"/>
      <c r="G59" s="644"/>
      <c r="H59" s="644"/>
      <c r="I59" s="644"/>
      <c r="J59" s="644"/>
      <c r="K59" s="644"/>
      <c r="L59" s="644"/>
      <c r="M59" s="270" t="str">
        <f>IF(O59=1,"","*")</f>
        <v/>
      </c>
      <c r="N59" s="161"/>
      <c r="O59" s="18">
        <f>IF(LEN(F59)&gt;3,1,IF(P57=1,1,0))</f>
        <v>1</v>
      </c>
      <c r="P59" s="120" t="str">
        <f>IF(F59="","",F59)</f>
        <v/>
      </c>
    </row>
    <row r="60" spans="1:16" ht="6" customHeight="1" x14ac:dyDescent="0.3">
      <c r="A60" s="638"/>
      <c r="B60" s="169"/>
      <c r="C60" s="171"/>
      <c r="D60" s="91"/>
      <c r="E60" s="185"/>
      <c r="F60" s="171"/>
      <c r="G60" s="171"/>
      <c r="H60" s="171"/>
      <c r="I60" s="171"/>
      <c r="J60" s="171"/>
      <c r="K60" s="171"/>
      <c r="L60" s="171"/>
      <c r="M60" s="139"/>
      <c r="N60" s="161"/>
    </row>
    <row r="61" spans="1:16" ht="21.75" customHeight="1" x14ac:dyDescent="0.3">
      <c r="A61" s="638"/>
      <c r="B61" s="169"/>
      <c r="C61" s="294"/>
      <c r="D61" s="87" t="s">
        <v>68</v>
      </c>
      <c r="E61" s="304"/>
      <c r="F61" s="627"/>
      <c r="G61" s="628"/>
      <c r="H61" s="629"/>
      <c r="I61" s="270" t="str">
        <f>IF(O61=1,"","*")</f>
        <v>*</v>
      </c>
      <c r="J61" s="255"/>
      <c r="K61" s="255"/>
      <c r="L61" s="255"/>
      <c r="M61" s="139"/>
      <c r="N61" s="161"/>
      <c r="O61" s="18">
        <f>IF(LEN(F61)&gt;3,1,0)</f>
        <v>0</v>
      </c>
      <c r="P61" s="18">
        <f ca="1">YEAR(TODAY())</f>
        <v>2020</v>
      </c>
    </row>
    <row r="62" spans="1:16" ht="6" customHeight="1" x14ac:dyDescent="0.3">
      <c r="A62" s="638"/>
      <c r="B62" s="169"/>
      <c r="C62" s="171"/>
      <c r="D62" s="91"/>
      <c r="E62" s="185"/>
      <c r="F62" s="171"/>
      <c r="G62" s="171"/>
      <c r="H62" s="171"/>
      <c r="I62" s="171"/>
      <c r="J62" s="171"/>
      <c r="K62" s="171"/>
      <c r="L62" s="171"/>
      <c r="M62" s="139"/>
      <c r="N62" s="161"/>
    </row>
    <row r="63" spans="1:16" ht="21.75" customHeight="1" x14ac:dyDescent="0.3">
      <c r="A63" s="638"/>
      <c r="B63" s="169"/>
      <c r="C63" s="294"/>
      <c r="D63" s="639" t="s">
        <v>26</v>
      </c>
      <c r="E63" s="304"/>
      <c r="F63" s="635"/>
      <c r="G63" s="636"/>
      <c r="H63" s="636"/>
      <c r="I63" s="637"/>
      <c r="J63" s="307"/>
      <c r="K63" s="270" t="str">
        <f>IF(O63=1,"","*")</f>
        <v>*</v>
      </c>
      <c r="L63" s="171"/>
      <c r="M63" s="139"/>
      <c r="N63" s="161"/>
      <c r="O63" s="18">
        <f>IF(LEN(F63)&gt;1,1,0)</f>
        <v>0</v>
      </c>
    </row>
    <row r="64" spans="1:16" ht="8.1" customHeight="1" x14ac:dyDescent="0.3">
      <c r="A64" s="638"/>
      <c r="B64" s="169"/>
      <c r="C64" s="294"/>
      <c r="D64" s="639"/>
      <c r="E64" s="185"/>
      <c r="F64" s="308"/>
      <c r="G64" s="308"/>
      <c r="H64" s="308"/>
      <c r="I64" s="171"/>
      <c r="J64" s="171"/>
      <c r="K64" s="171"/>
      <c r="L64" s="171"/>
      <c r="M64" s="139"/>
      <c r="N64" s="161"/>
    </row>
    <row r="65" spans="1:17" ht="6" customHeight="1" x14ac:dyDescent="0.3">
      <c r="A65" s="638"/>
      <c r="B65" s="169"/>
      <c r="C65" s="171"/>
      <c r="D65" s="91"/>
      <c r="E65" s="185"/>
      <c r="F65" s="171"/>
      <c r="G65" s="171"/>
      <c r="H65" s="171"/>
      <c r="I65" s="171"/>
      <c r="J65" s="171"/>
      <c r="K65" s="171"/>
      <c r="L65" s="171"/>
      <c r="M65" s="139"/>
      <c r="N65" s="161"/>
    </row>
    <row r="66" spans="1:17" ht="18.75" customHeight="1" x14ac:dyDescent="0.3">
      <c r="A66" s="638"/>
      <c r="B66" s="365" t="str">
        <f>IF(O67=0,'P1'!$P$1,'P1'!$Q$1)</f>
        <v>Faltan datos, por favor revise los asteriscos rojos</v>
      </c>
      <c r="C66" s="365"/>
      <c r="D66" s="365"/>
      <c r="E66" s="365"/>
      <c r="F66" s="365"/>
      <c r="G66" s="365"/>
      <c r="H66" s="365"/>
      <c r="I66" s="365"/>
      <c r="J66" s="365"/>
      <c r="K66" s="365"/>
      <c r="L66" s="365"/>
      <c r="M66" s="365"/>
      <c r="N66" s="161"/>
    </row>
    <row r="67" spans="1:17" ht="55.5" customHeight="1" x14ac:dyDescent="0.3">
      <c r="A67" s="638"/>
      <c r="B67" s="161"/>
      <c r="C67" s="161"/>
      <c r="D67" s="309"/>
      <c r="E67" s="164"/>
      <c r="F67" s="161"/>
      <c r="G67" s="161"/>
      <c r="H67" s="161"/>
      <c r="I67" s="161"/>
      <c r="J67" s="161"/>
      <c r="K67" s="161"/>
      <c r="L67" s="161"/>
      <c r="M67" s="161"/>
      <c r="N67" s="161"/>
      <c r="O67" s="18">
        <f>IF(SUM(O52:O63)=5,1,0)</f>
        <v>0</v>
      </c>
    </row>
    <row r="68" spans="1:17" ht="180" customHeight="1" x14ac:dyDescent="0.3">
      <c r="A68" s="81"/>
      <c r="B68" s="80"/>
      <c r="C68" s="53"/>
      <c r="D68" s="82"/>
      <c r="E68" s="54"/>
      <c r="F68" s="53"/>
      <c r="G68" s="53"/>
      <c r="H68" s="53"/>
      <c r="I68" s="53"/>
      <c r="J68" s="53"/>
      <c r="K68" s="53"/>
      <c r="L68" s="53"/>
      <c r="M68" s="53"/>
      <c r="N68" s="53"/>
    </row>
    <row r="69" spans="1:17" ht="180" customHeight="1" x14ac:dyDescent="0.3">
      <c r="A69" s="53"/>
      <c r="B69" s="80"/>
      <c r="C69" s="53"/>
      <c r="D69" s="54"/>
      <c r="E69" s="54"/>
      <c r="F69" s="53"/>
      <c r="G69" s="53"/>
      <c r="H69" s="53"/>
      <c r="I69" s="53"/>
      <c r="J69" s="53"/>
      <c r="K69" s="53"/>
      <c r="L69" s="53"/>
      <c r="M69" s="53"/>
      <c r="N69" s="53"/>
    </row>
    <row r="70" spans="1:17" ht="27.75" customHeight="1" x14ac:dyDescent="0.35">
      <c r="A70" s="638"/>
      <c r="B70" s="162"/>
      <c r="C70" s="161"/>
      <c r="D70" s="318" t="str">
        <f>D1</f>
        <v>Persona Natural 3</v>
      </c>
      <c r="E70" s="164"/>
      <c r="F70" s="161"/>
      <c r="G70" s="161"/>
      <c r="H70" s="161"/>
      <c r="I70" s="161"/>
      <c r="J70" s="161"/>
      <c r="K70" s="161"/>
      <c r="L70" s="161"/>
      <c r="M70" s="161"/>
      <c r="N70" s="161"/>
    </row>
    <row r="71" spans="1:17" ht="12" customHeight="1" x14ac:dyDescent="0.3">
      <c r="A71" s="638"/>
      <c r="B71" s="161"/>
      <c r="C71" s="161"/>
      <c r="D71" s="167" t="s">
        <v>181</v>
      </c>
      <c r="E71" s="164"/>
      <c r="F71" s="161"/>
      <c r="G71" s="161"/>
      <c r="H71" s="161"/>
      <c r="I71" s="161"/>
      <c r="J71" s="161"/>
      <c r="K71" s="161"/>
      <c r="L71" s="161"/>
      <c r="M71" s="168"/>
      <c r="N71" s="161"/>
    </row>
    <row r="72" spans="1:17" ht="6" customHeight="1" x14ac:dyDescent="0.3">
      <c r="A72" s="638"/>
      <c r="B72" s="169"/>
      <c r="C72" s="171"/>
      <c r="D72" s="89"/>
      <c r="E72" s="185"/>
      <c r="F72" s="171"/>
      <c r="G72" s="171"/>
      <c r="H72" s="171"/>
      <c r="I72" s="171"/>
      <c r="J72" s="171"/>
      <c r="K72" s="171"/>
      <c r="L72" s="171"/>
      <c r="M72" s="135"/>
      <c r="N72" s="161"/>
    </row>
    <row r="73" spans="1:17" ht="18.75" customHeight="1" x14ac:dyDescent="0.3">
      <c r="A73" s="638"/>
      <c r="B73" s="169"/>
      <c r="C73" s="171"/>
      <c r="D73" s="623" t="s">
        <v>38</v>
      </c>
      <c r="E73" s="304"/>
      <c r="F73" s="624"/>
      <c r="G73" s="625"/>
      <c r="H73" s="625"/>
      <c r="I73" s="625"/>
      <c r="J73" s="625"/>
      <c r="K73" s="625"/>
      <c r="L73" s="626"/>
      <c r="M73" s="655" t="str">
        <f>IF(O73=1,"","*")</f>
        <v>*</v>
      </c>
      <c r="N73" s="161"/>
      <c r="O73" s="18">
        <f>IF(OR(P73=1,P74=1),1,0)</f>
        <v>0</v>
      </c>
      <c r="P73" s="18">
        <f>IF(LEN(F73)&gt;3,1,0)</f>
        <v>0</v>
      </c>
    </row>
    <row r="74" spans="1:17" ht="18.75" customHeight="1" x14ac:dyDescent="0.3">
      <c r="A74" s="638"/>
      <c r="B74" s="169"/>
      <c r="C74" s="171"/>
      <c r="D74" s="623"/>
      <c r="E74" s="304"/>
      <c r="F74" s="624"/>
      <c r="G74" s="625"/>
      <c r="H74" s="625"/>
      <c r="I74" s="625"/>
      <c r="J74" s="625"/>
      <c r="K74" s="625"/>
      <c r="L74" s="626"/>
      <c r="M74" s="655"/>
      <c r="N74" s="161"/>
      <c r="P74" s="18">
        <f>IF(LEN(F74)&gt;3,1,0)</f>
        <v>0</v>
      </c>
      <c r="Q74" s="120" t="str">
        <f>IF(F74="","",F74)</f>
        <v/>
      </c>
    </row>
    <row r="75" spans="1:17" ht="6" customHeight="1" x14ac:dyDescent="0.3">
      <c r="A75" s="638"/>
      <c r="B75" s="169"/>
      <c r="C75" s="171"/>
      <c r="D75" s="92"/>
      <c r="E75" s="185"/>
      <c r="F75" s="171"/>
      <c r="G75" s="171"/>
      <c r="H75" s="171"/>
      <c r="I75" s="171"/>
      <c r="J75" s="171"/>
      <c r="K75" s="171"/>
      <c r="L75" s="171"/>
      <c r="M75" s="135"/>
      <c r="N75" s="161"/>
    </row>
    <row r="76" spans="1:17" ht="21.75" customHeight="1" x14ac:dyDescent="0.3">
      <c r="A76" s="638"/>
      <c r="B76" s="169"/>
      <c r="C76" s="171"/>
      <c r="D76" s="87" t="s">
        <v>28</v>
      </c>
      <c r="E76" s="304"/>
      <c r="F76" s="253"/>
      <c r="G76" s="270" t="str">
        <f>IF(O76=1,"","*")</f>
        <v>*</v>
      </c>
      <c r="H76" s="171"/>
      <c r="I76" s="171"/>
      <c r="J76" s="171"/>
      <c r="K76" s="171"/>
      <c r="L76" s="171"/>
      <c r="M76" s="139"/>
      <c r="N76" s="161"/>
      <c r="O76" s="18">
        <f>IF(F76&lt;&gt;"",1,0)</f>
        <v>0</v>
      </c>
      <c r="P76" s="85">
        <f>IF(F76&lt;&gt;"NO",1,0)</f>
        <v>1</v>
      </c>
    </row>
    <row r="77" spans="1:17" ht="6" customHeight="1" x14ac:dyDescent="0.3">
      <c r="A77" s="638"/>
      <c r="B77" s="169"/>
      <c r="C77" s="171"/>
      <c r="D77" s="91"/>
      <c r="E77" s="185"/>
      <c r="F77" s="171"/>
      <c r="G77" s="171"/>
      <c r="H77" s="171"/>
      <c r="I77" s="171"/>
      <c r="J77" s="171"/>
      <c r="K77" s="171"/>
      <c r="L77" s="171"/>
      <c r="M77" s="139"/>
      <c r="N77" s="161"/>
    </row>
    <row r="78" spans="1:17" s="85" customFormat="1" ht="21.75" customHeight="1" x14ac:dyDescent="0.3">
      <c r="A78" s="638"/>
      <c r="B78" s="310"/>
      <c r="C78" s="311"/>
      <c r="D78" s="639" t="s">
        <v>39</v>
      </c>
      <c r="E78" s="312"/>
      <c r="F78" s="632"/>
      <c r="G78" s="633"/>
      <c r="H78" s="633"/>
      <c r="I78" s="633"/>
      <c r="J78" s="633"/>
      <c r="K78" s="633"/>
      <c r="L78" s="634"/>
      <c r="M78" s="270" t="str">
        <f>IF(O78=1,"","*")</f>
        <v/>
      </c>
      <c r="N78" s="313"/>
      <c r="O78" s="85">
        <f>IF(LEN(F78)&gt;3,1,IF(P76=1,1,0))</f>
        <v>1</v>
      </c>
      <c r="P78" s="120" t="str">
        <f>IF(F78="","",F78)</f>
        <v/>
      </c>
    </row>
    <row r="79" spans="1:17" ht="8.1" customHeight="1" x14ac:dyDescent="0.3">
      <c r="A79" s="638"/>
      <c r="B79" s="169"/>
      <c r="C79" s="268"/>
      <c r="D79" s="639"/>
      <c r="E79" s="185"/>
      <c r="F79" s="171"/>
      <c r="G79" s="171"/>
      <c r="H79" s="171"/>
      <c r="I79" s="171"/>
      <c r="J79" s="171"/>
      <c r="K79" s="171"/>
      <c r="L79" s="171"/>
      <c r="M79" s="139"/>
      <c r="N79" s="161"/>
    </row>
    <row r="80" spans="1:17" ht="6" customHeight="1" x14ac:dyDescent="0.3">
      <c r="A80" s="638"/>
      <c r="B80" s="169"/>
      <c r="C80" s="171"/>
      <c r="D80" s="91"/>
      <c r="E80" s="185"/>
      <c r="F80" s="171"/>
      <c r="G80" s="171"/>
      <c r="H80" s="171"/>
      <c r="I80" s="171"/>
      <c r="J80" s="171"/>
      <c r="K80" s="171"/>
      <c r="L80" s="171"/>
      <c r="M80" s="139"/>
      <c r="N80" s="161"/>
    </row>
    <row r="81" spans="1:18" ht="30" customHeight="1" x14ac:dyDescent="0.3">
      <c r="A81" s="638"/>
      <c r="B81" s="169"/>
      <c r="C81" s="171"/>
      <c r="D81" s="639" t="s">
        <v>317</v>
      </c>
      <c r="E81" s="639"/>
      <c r="F81" s="639"/>
      <c r="G81" s="639"/>
      <c r="H81" s="639"/>
      <c r="I81" s="639"/>
      <c r="J81" s="639"/>
      <c r="K81" s="639"/>
      <c r="L81" s="639"/>
      <c r="M81" s="139"/>
      <c r="N81" s="161"/>
      <c r="O81" s="18">
        <f>IF(SUM(P83:P86)&gt;=0,1,0)</f>
        <v>1</v>
      </c>
      <c r="P81" s="18">
        <f>IF(SUM(Q83:Q86)&gt;=1,1,0)</f>
        <v>0</v>
      </c>
      <c r="R81" s="18" t="str">
        <f>IF(P81=1,"SI(Completar el formulario IRS W-9 y Waiver Persona Natural)","NO")</f>
        <v>NO</v>
      </c>
    </row>
    <row r="82" spans="1:18" ht="13.5" customHeight="1" x14ac:dyDescent="0.3">
      <c r="A82" s="638"/>
      <c r="B82" s="169"/>
      <c r="C82" s="171"/>
      <c r="D82" s="640" t="s">
        <v>96</v>
      </c>
      <c r="E82" s="640"/>
      <c r="F82" s="640"/>
      <c r="G82" s="640"/>
      <c r="H82" s="640"/>
      <c r="I82" s="640"/>
      <c r="J82" s="640"/>
      <c r="K82" s="641"/>
      <c r="L82" s="314"/>
      <c r="M82" s="139"/>
      <c r="N82" s="161"/>
    </row>
    <row r="83" spans="1:18" ht="18.75" customHeight="1" x14ac:dyDescent="0.3">
      <c r="A83" s="638"/>
      <c r="B83" s="169"/>
      <c r="C83" s="171"/>
      <c r="D83" s="640"/>
      <c r="E83" s="640"/>
      <c r="F83" s="640"/>
      <c r="G83" s="640"/>
      <c r="H83" s="640"/>
      <c r="I83" s="640"/>
      <c r="J83" s="640"/>
      <c r="K83" s="642"/>
      <c r="L83" s="119"/>
      <c r="M83" s="270"/>
      <c r="N83" s="161"/>
      <c r="P83" s="18">
        <f>IF(L83&lt;&gt;"",1,0)</f>
        <v>0</v>
      </c>
      <c r="Q83" s="18">
        <f>IF(L83="SI",1,0)</f>
        <v>0</v>
      </c>
    </row>
    <row r="84" spans="1:18" ht="18.75" customHeight="1" x14ac:dyDescent="0.3">
      <c r="A84" s="638"/>
      <c r="B84" s="169"/>
      <c r="C84" s="171"/>
      <c r="D84" s="630" t="s">
        <v>97</v>
      </c>
      <c r="E84" s="630"/>
      <c r="F84" s="630"/>
      <c r="G84" s="630"/>
      <c r="H84" s="630"/>
      <c r="I84" s="630"/>
      <c r="J84" s="630"/>
      <c r="K84" s="631"/>
      <c r="L84" s="119"/>
      <c r="M84" s="270"/>
      <c r="N84" s="161"/>
      <c r="P84" s="18">
        <f>IF(L84&lt;&gt;"",1,0)</f>
        <v>0</v>
      </c>
      <c r="Q84" s="18">
        <f>IF(L84="SI",1,0)</f>
        <v>0</v>
      </c>
    </row>
    <row r="85" spans="1:18" ht="18.75" customHeight="1" x14ac:dyDescent="0.3">
      <c r="A85" s="638"/>
      <c r="B85" s="169"/>
      <c r="C85" s="171"/>
      <c r="D85" s="630" t="s">
        <v>98</v>
      </c>
      <c r="E85" s="630"/>
      <c r="F85" s="630"/>
      <c r="G85" s="630"/>
      <c r="H85" s="630"/>
      <c r="I85" s="630"/>
      <c r="J85" s="630"/>
      <c r="K85" s="631"/>
      <c r="L85" s="119"/>
      <c r="M85" s="270"/>
      <c r="N85" s="161"/>
      <c r="P85" s="18">
        <f>IF(L85&lt;&gt;"",1,0)</f>
        <v>0</v>
      </c>
      <c r="Q85" s="18">
        <f>IF(L85="SI",1,0)</f>
        <v>0</v>
      </c>
    </row>
    <row r="86" spans="1:18" ht="18.75" customHeight="1" x14ac:dyDescent="0.3">
      <c r="A86" s="638"/>
      <c r="B86" s="169"/>
      <c r="C86" s="171"/>
      <c r="D86" s="630" t="s">
        <v>99</v>
      </c>
      <c r="E86" s="630"/>
      <c r="F86" s="630"/>
      <c r="G86" s="630"/>
      <c r="H86" s="630"/>
      <c r="I86" s="630"/>
      <c r="J86" s="630"/>
      <c r="K86" s="631"/>
      <c r="L86" s="119"/>
      <c r="M86" s="270"/>
      <c r="N86" s="161"/>
      <c r="P86" s="18">
        <f>IF(L86&lt;&gt;"",1,0)</f>
        <v>0</v>
      </c>
      <c r="Q86" s="18">
        <f>IF(L86="SI",1,0)</f>
        <v>0</v>
      </c>
    </row>
    <row r="87" spans="1:18" x14ac:dyDescent="0.3">
      <c r="A87" s="638"/>
      <c r="B87" s="169"/>
      <c r="C87" s="171"/>
      <c r="D87" s="643" t="str">
        <f>IF(P81=1,"Si debe llenar el formulario IRS W-9 y Waiver Persona Natural","")</f>
        <v/>
      </c>
      <c r="E87" s="643"/>
      <c r="F87" s="643"/>
      <c r="G87" s="643"/>
      <c r="H87" s="643"/>
      <c r="I87" s="643"/>
      <c r="J87" s="643"/>
      <c r="K87" s="643"/>
      <c r="L87" s="643"/>
      <c r="M87" s="139"/>
      <c r="N87" s="161"/>
    </row>
    <row r="88" spans="1:18" ht="6" customHeight="1" x14ac:dyDescent="0.3">
      <c r="A88" s="638"/>
      <c r="B88" s="169"/>
      <c r="C88" s="171"/>
      <c r="D88" s="91"/>
      <c r="E88" s="185"/>
      <c r="F88" s="171"/>
      <c r="G88" s="171"/>
      <c r="H88" s="171"/>
      <c r="I88" s="171"/>
      <c r="J88" s="171"/>
      <c r="K88" s="171"/>
      <c r="L88" s="171"/>
      <c r="M88" s="139"/>
      <c r="N88" s="161"/>
    </row>
    <row r="89" spans="1:18" ht="18.75" customHeight="1" x14ac:dyDescent="0.3">
      <c r="A89" s="638"/>
      <c r="B89" s="365" t="str">
        <f>IF(O90=0,'P1'!$P$1,'P1'!$Q$1)</f>
        <v>Faltan datos, por favor revise los asteriscos rojos</v>
      </c>
      <c r="C89" s="365"/>
      <c r="D89" s="365"/>
      <c r="E89" s="365"/>
      <c r="F89" s="365"/>
      <c r="G89" s="365"/>
      <c r="H89" s="365"/>
      <c r="I89" s="365"/>
      <c r="J89" s="365"/>
      <c r="K89" s="365"/>
      <c r="L89" s="365"/>
      <c r="M89" s="365"/>
      <c r="N89" s="161"/>
    </row>
    <row r="90" spans="1:18" ht="36.75" customHeight="1" x14ac:dyDescent="0.3">
      <c r="A90" s="638"/>
      <c r="B90" s="161"/>
      <c r="C90" s="161"/>
      <c r="D90" s="309"/>
      <c r="E90" s="164"/>
      <c r="F90" s="161"/>
      <c r="G90" s="161"/>
      <c r="H90" s="161"/>
      <c r="I90" s="161"/>
      <c r="J90" s="161"/>
      <c r="K90" s="161"/>
      <c r="L90" s="161"/>
      <c r="M90" s="161"/>
      <c r="N90" s="161"/>
      <c r="O90" s="18">
        <f>IF(SUM(O73:O87)=4,1,0)</f>
        <v>0</v>
      </c>
    </row>
    <row r="91" spans="1:18" s="53" customFormat="1" ht="180" customHeight="1" x14ac:dyDescent="0.3">
      <c r="A91" s="81"/>
      <c r="B91" s="80"/>
      <c r="D91" s="82"/>
      <c r="E91" s="54"/>
    </row>
    <row r="92" spans="1:18" ht="180" customHeight="1" x14ac:dyDescent="0.3">
      <c r="A92" s="53"/>
      <c r="B92" s="80"/>
      <c r="C92" s="53"/>
      <c r="D92" s="54"/>
      <c r="E92" s="54"/>
      <c r="F92" s="53"/>
      <c r="G92" s="53"/>
      <c r="H92" s="53"/>
      <c r="I92" s="53"/>
      <c r="J92" s="53"/>
      <c r="K92" s="53"/>
      <c r="L92" s="53"/>
      <c r="M92" s="53"/>
      <c r="N92" s="53"/>
    </row>
    <row r="93" spans="1:18" ht="27.75" customHeight="1" x14ac:dyDescent="0.35">
      <c r="A93" s="638"/>
      <c r="B93" s="162"/>
      <c r="C93" s="161"/>
      <c r="D93" s="318" t="str">
        <f>D1</f>
        <v>Persona Natural 3</v>
      </c>
      <c r="E93" s="164"/>
      <c r="F93" s="161"/>
      <c r="G93" s="161"/>
      <c r="H93" s="161"/>
      <c r="I93" s="161"/>
      <c r="J93" s="161"/>
      <c r="K93" s="161"/>
      <c r="L93" s="161"/>
      <c r="M93" s="161"/>
      <c r="N93" s="161"/>
    </row>
    <row r="94" spans="1:18" ht="12" customHeight="1" x14ac:dyDescent="0.3">
      <c r="A94" s="638"/>
      <c r="B94" s="161"/>
      <c r="C94" s="161"/>
      <c r="D94" s="315" t="s">
        <v>181</v>
      </c>
      <c r="E94" s="164"/>
      <c r="F94" s="161"/>
      <c r="G94" s="161"/>
      <c r="H94" s="161"/>
      <c r="I94" s="161"/>
      <c r="J94" s="161"/>
      <c r="K94" s="161"/>
      <c r="L94" s="161"/>
      <c r="M94" s="168"/>
      <c r="N94" s="161"/>
    </row>
    <row r="95" spans="1:18" ht="6" customHeight="1" x14ac:dyDescent="0.3">
      <c r="A95" s="638"/>
      <c r="B95" s="169"/>
      <c r="C95" s="171"/>
      <c r="D95" s="89"/>
      <c r="E95" s="185"/>
      <c r="F95" s="171"/>
      <c r="G95" s="171"/>
      <c r="H95" s="171"/>
      <c r="I95" s="171"/>
      <c r="J95" s="171"/>
      <c r="K95" s="171"/>
      <c r="L95" s="171"/>
      <c r="M95" s="135"/>
      <c r="N95" s="161"/>
    </row>
    <row r="96" spans="1:18" ht="5.65" customHeight="1" x14ac:dyDescent="0.3">
      <c r="A96" s="638"/>
      <c r="B96" s="169"/>
      <c r="C96" s="171"/>
      <c r="D96" s="621" t="s">
        <v>153</v>
      </c>
      <c r="E96" s="185"/>
      <c r="F96" s="171"/>
      <c r="G96" s="171"/>
      <c r="H96" s="171"/>
      <c r="I96" s="171"/>
      <c r="J96" s="171"/>
      <c r="K96" s="171"/>
      <c r="L96" s="171"/>
      <c r="M96" s="139"/>
      <c r="N96" s="161"/>
    </row>
    <row r="97" spans="1:16" ht="21.75" customHeight="1" x14ac:dyDescent="0.3">
      <c r="A97" s="638"/>
      <c r="B97" s="169"/>
      <c r="C97" s="171"/>
      <c r="D97" s="621"/>
      <c r="E97" s="304"/>
      <c r="F97" s="253"/>
      <c r="G97" s="270" t="str">
        <f>IF(O97=1,"","*")</f>
        <v>*</v>
      </c>
      <c r="H97" s="311"/>
      <c r="I97" s="311"/>
      <c r="J97" s="311"/>
      <c r="K97" s="311"/>
      <c r="L97" s="311"/>
      <c r="M97" s="139"/>
      <c r="N97" s="321" t="s">
        <v>245</v>
      </c>
      <c r="O97" s="18">
        <f>IF(F97&lt;&gt;"",1,0)</f>
        <v>0</v>
      </c>
    </row>
    <row r="98" spans="1:16" ht="5.65" customHeight="1" x14ac:dyDescent="0.3">
      <c r="A98" s="638"/>
      <c r="B98" s="169"/>
      <c r="C98" s="171"/>
      <c r="D98" s="621"/>
      <c r="E98" s="185"/>
      <c r="F98" s="171"/>
      <c r="G98" s="171"/>
      <c r="H98" s="171"/>
      <c r="I98" s="171"/>
      <c r="J98" s="171"/>
      <c r="K98" s="171"/>
      <c r="L98" s="171"/>
      <c r="M98" s="139"/>
      <c r="N98" s="161"/>
    </row>
    <row r="99" spans="1:16" ht="6" customHeight="1" x14ac:dyDescent="0.3">
      <c r="A99" s="638"/>
      <c r="B99" s="169"/>
      <c r="C99" s="171"/>
      <c r="D99" s="91"/>
      <c r="E99" s="185"/>
      <c r="F99" s="171"/>
      <c r="G99" s="171"/>
      <c r="H99" s="171"/>
      <c r="I99" s="171"/>
      <c r="J99" s="171"/>
      <c r="K99" s="171"/>
      <c r="L99" s="171"/>
      <c r="M99" s="139"/>
      <c r="N99" s="161"/>
    </row>
    <row r="100" spans="1:16" ht="9" customHeight="1" x14ac:dyDescent="0.3">
      <c r="A100" s="638"/>
      <c r="B100" s="169"/>
      <c r="C100" s="171"/>
      <c r="D100" s="621" t="s">
        <v>154</v>
      </c>
      <c r="E100" s="185"/>
      <c r="F100" s="171"/>
      <c r="G100" s="171"/>
      <c r="H100" s="171"/>
      <c r="I100" s="171"/>
      <c r="J100" s="171"/>
      <c r="K100" s="171"/>
      <c r="L100" s="171"/>
      <c r="M100" s="139"/>
      <c r="N100" s="161"/>
    </row>
    <row r="101" spans="1:16" ht="21.75" customHeight="1" x14ac:dyDescent="0.3">
      <c r="A101" s="638"/>
      <c r="B101" s="169"/>
      <c r="C101" s="171"/>
      <c r="D101" s="621"/>
      <c r="E101" s="304"/>
      <c r="F101" s="253"/>
      <c r="G101" s="270" t="str">
        <f>IF(O101=1,"","*")</f>
        <v>*</v>
      </c>
      <c r="H101" s="171"/>
      <c r="I101" s="171"/>
      <c r="J101" s="171"/>
      <c r="K101" s="171"/>
      <c r="L101" s="171"/>
      <c r="M101" s="139"/>
      <c r="N101" s="161"/>
      <c r="O101" s="18">
        <f>IF(F101&lt;&gt;"",1,0)</f>
        <v>0</v>
      </c>
      <c r="P101" s="18">
        <f>IF(OR(F101="SI",F97="SI"),0,1)</f>
        <v>1</v>
      </c>
    </row>
    <row r="102" spans="1:16" ht="9" customHeight="1" x14ac:dyDescent="0.3">
      <c r="A102" s="638"/>
      <c r="B102" s="169"/>
      <c r="C102" s="171"/>
      <c r="D102" s="621"/>
      <c r="E102" s="185"/>
      <c r="F102" s="171"/>
      <c r="G102" s="171"/>
      <c r="H102" s="171"/>
      <c r="I102" s="171"/>
      <c r="J102" s="171"/>
      <c r="K102" s="171"/>
      <c r="L102" s="171"/>
      <c r="M102" s="139"/>
      <c r="N102" s="161"/>
    </row>
    <row r="103" spans="1:16" ht="6" customHeight="1" x14ac:dyDescent="0.3">
      <c r="A103" s="638"/>
      <c r="B103" s="169"/>
      <c r="C103" s="171"/>
      <c r="D103" s="92"/>
      <c r="E103" s="185"/>
      <c r="F103" s="171"/>
      <c r="G103" s="171"/>
      <c r="H103" s="171"/>
      <c r="I103" s="171"/>
      <c r="J103" s="171"/>
      <c r="K103" s="171"/>
      <c r="L103" s="171"/>
      <c r="M103" s="135"/>
      <c r="N103" s="161"/>
    </row>
    <row r="104" spans="1:16" ht="21.75" customHeight="1" x14ac:dyDescent="0.3">
      <c r="A104" s="638"/>
      <c r="B104" s="169"/>
      <c r="C104" s="171"/>
      <c r="D104" s="281" t="s">
        <v>46</v>
      </c>
      <c r="E104" s="304"/>
      <c r="F104" s="624"/>
      <c r="G104" s="625"/>
      <c r="H104" s="625"/>
      <c r="I104" s="625"/>
      <c r="J104" s="625"/>
      <c r="K104" s="625"/>
      <c r="L104" s="626"/>
      <c r="M104" s="270" t="str">
        <f>IF(O104=1,"","*")</f>
        <v/>
      </c>
      <c r="N104" s="161"/>
      <c r="O104" s="18">
        <f>IF(LEN(F104)&gt;3,1,IF(P101=1,1,0))</f>
        <v>1</v>
      </c>
      <c r="P104" s="120" t="str">
        <f>IF(F104="","",F104)</f>
        <v/>
      </c>
    </row>
    <row r="105" spans="1:16" ht="6" customHeight="1" x14ac:dyDescent="0.3">
      <c r="A105" s="638"/>
      <c r="B105" s="169"/>
      <c r="C105" s="171"/>
      <c r="D105" s="282"/>
      <c r="E105" s="185"/>
      <c r="F105" s="170"/>
      <c r="G105" s="170"/>
      <c r="H105" s="170"/>
      <c r="I105" s="170"/>
      <c r="J105" s="170"/>
      <c r="K105" s="170"/>
      <c r="L105" s="170"/>
      <c r="M105" s="139"/>
      <c r="N105" s="161"/>
    </row>
    <row r="106" spans="1:16" ht="21.75" customHeight="1" x14ac:dyDescent="0.3">
      <c r="A106" s="638"/>
      <c r="B106" s="169"/>
      <c r="C106" s="268"/>
      <c r="D106" s="281" t="s">
        <v>47</v>
      </c>
      <c r="E106" s="304"/>
      <c r="F106" s="624"/>
      <c r="G106" s="625"/>
      <c r="H106" s="625"/>
      <c r="I106" s="625"/>
      <c r="J106" s="625"/>
      <c r="K106" s="625"/>
      <c r="L106" s="626"/>
      <c r="M106" s="270" t="str">
        <f>IF(O106=1,"","*")</f>
        <v/>
      </c>
      <c r="N106" s="161"/>
      <c r="O106" s="18">
        <f>IF(LEN(F106)&gt;3,1,IF(P101=1,1,0))</f>
        <v>1</v>
      </c>
      <c r="P106" s="120" t="str">
        <f>IF(F106="","",F106)</f>
        <v/>
      </c>
    </row>
    <row r="107" spans="1:16" ht="6" customHeight="1" x14ac:dyDescent="0.3">
      <c r="A107" s="638"/>
      <c r="B107" s="169"/>
      <c r="C107" s="171"/>
      <c r="D107" s="282"/>
      <c r="E107" s="185"/>
      <c r="F107" s="170"/>
      <c r="G107" s="170"/>
      <c r="H107" s="170"/>
      <c r="I107" s="170"/>
      <c r="J107" s="170"/>
      <c r="K107" s="170"/>
      <c r="L107" s="170"/>
      <c r="M107" s="139"/>
      <c r="N107" s="161"/>
    </row>
    <row r="108" spans="1:16" ht="21.75" customHeight="1" x14ac:dyDescent="0.3">
      <c r="A108" s="638"/>
      <c r="B108" s="169"/>
      <c r="C108" s="268"/>
      <c r="D108" s="281" t="s">
        <v>48</v>
      </c>
      <c r="E108" s="304"/>
      <c r="F108" s="624"/>
      <c r="G108" s="625"/>
      <c r="H108" s="625"/>
      <c r="I108" s="625"/>
      <c r="J108" s="625"/>
      <c r="K108" s="625"/>
      <c r="L108" s="626"/>
      <c r="M108" s="270" t="str">
        <f>IF(O108=1,"","*")</f>
        <v/>
      </c>
      <c r="N108" s="161"/>
      <c r="O108" s="18">
        <f>IF(LEN(F108)&gt;3,1,IF(P101=1,1,0))</f>
        <v>1</v>
      </c>
      <c r="P108" s="120" t="str">
        <f>IF(F108="","",F108)</f>
        <v/>
      </c>
    </row>
    <row r="109" spans="1:16" ht="6" customHeight="1" x14ac:dyDescent="0.3">
      <c r="A109" s="638"/>
      <c r="B109" s="169"/>
      <c r="C109" s="171"/>
      <c r="D109" s="282"/>
      <c r="E109" s="185"/>
      <c r="F109" s="170"/>
      <c r="G109" s="170"/>
      <c r="H109" s="170"/>
      <c r="I109" s="170"/>
      <c r="J109" s="170"/>
      <c r="K109" s="170"/>
      <c r="L109" s="170"/>
      <c r="M109" s="139"/>
      <c r="N109" s="161"/>
    </row>
    <row r="110" spans="1:16" ht="21.75" customHeight="1" x14ac:dyDescent="0.3">
      <c r="A110" s="638"/>
      <c r="B110" s="169"/>
      <c r="C110" s="294"/>
      <c r="D110" s="281" t="s">
        <v>182</v>
      </c>
      <c r="E110" s="304"/>
      <c r="F110" s="645"/>
      <c r="G110" s="646"/>
      <c r="H110" s="646"/>
      <c r="I110" s="646"/>
      <c r="J110" s="646"/>
      <c r="K110" s="646"/>
      <c r="L110" s="647"/>
      <c r="M110" s="270" t="str">
        <f>IF(O110=1,"","*")</f>
        <v>*</v>
      </c>
      <c r="N110" s="161"/>
      <c r="O110" s="18">
        <f>IF(LEN(F110)&gt;3,1,0)</f>
        <v>0</v>
      </c>
      <c r="P110" s="18">
        <f>IFERROR(VLOOKUP(F110,Listas!A2:B7,2,0),0)</f>
        <v>0</v>
      </c>
    </row>
    <row r="111" spans="1:16" ht="6" customHeight="1" x14ac:dyDescent="0.3">
      <c r="A111" s="638"/>
      <c r="B111" s="169"/>
      <c r="C111" s="171"/>
      <c r="D111" s="282"/>
      <c r="E111" s="185"/>
      <c r="F111" s="170"/>
      <c r="G111" s="170"/>
      <c r="H111" s="170"/>
      <c r="I111" s="170"/>
      <c r="J111" s="170"/>
      <c r="K111" s="170"/>
      <c r="L111" s="170"/>
      <c r="M111" s="139"/>
      <c r="N111" s="161"/>
    </row>
    <row r="112" spans="1:16" ht="21.75" customHeight="1" x14ac:dyDescent="0.3">
      <c r="A112" s="638"/>
      <c r="B112" s="169"/>
      <c r="C112" s="268"/>
      <c r="D112" s="281" t="s">
        <v>49</v>
      </c>
      <c r="E112" s="304"/>
      <c r="F112" s="624"/>
      <c r="G112" s="625"/>
      <c r="H112" s="625"/>
      <c r="I112" s="625"/>
      <c r="J112" s="625"/>
      <c r="K112" s="625"/>
      <c r="L112" s="626"/>
      <c r="M112" s="270" t="str">
        <f>IF(O112=1,"","*")</f>
        <v>*</v>
      </c>
      <c r="N112" s="161"/>
      <c r="O112" s="18">
        <f>IF(LEN(F112)&gt;3,1,IF(P110=1,1,0))</f>
        <v>0</v>
      </c>
      <c r="P112" s="120" t="str">
        <f>IF(F112="","",F112)</f>
        <v/>
      </c>
    </row>
    <row r="113" spans="1:17" ht="6" customHeight="1" x14ac:dyDescent="0.3">
      <c r="A113" s="638"/>
      <c r="B113" s="169"/>
      <c r="C113" s="171"/>
      <c r="D113" s="282"/>
      <c r="E113" s="185"/>
      <c r="F113" s="170"/>
      <c r="G113" s="170"/>
      <c r="H113" s="170"/>
      <c r="I113" s="170"/>
      <c r="J113" s="170"/>
      <c r="K113" s="170"/>
      <c r="L113" s="170"/>
      <c r="M113" s="139"/>
      <c r="N113" s="161"/>
    </row>
    <row r="114" spans="1:17" ht="21.75" customHeight="1" x14ac:dyDescent="0.3">
      <c r="A114" s="638"/>
      <c r="B114" s="169"/>
      <c r="C114" s="268"/>
      <c r="D114" s="281" t="s">
        <v>50</v>
      </c>
      <c r="E114" s="304"/>
      <c r="F114" s="624"/>
      <c r="G114" s="625"/>
      <c r="H114" s="625"/>
      <c r="I114" s="625"/>
      <c r="J114" s="625"/>
      <c r="K114" s="625"/>
      <c r="L114" s="626"/>
      <c r="M114" s="270" t="str">
        <f>IF(O114=1,"","*")</f>
        <v>*</v>
      </c>
      <c r="N114" s="161"/>
      <c r="O114" s="18">
        <f>IF(LEN(F114)&gt;3,1,IF(P110=1,1,0))</f>
        <v>0</v>
      </c>
      <c r="P114" s="120" t="str">
        <f>IF(F114="","",F114)</f>
        <v/>
      </c>
    </row>
    <row r="115" spans="1:17" ht="6" customHeight="1" x14ac:dyDescent="0.3">
      <c r="A115" s="638"/>
      <c r="B115" s="169"/>
      <c r="C115" s="171"/>
      <c r="D115" s="91"/>
      <c r="E115" s="185"/>
      <c r="F115" s="171"/>
      <c r="G115" s="171"/>
      <c r="H115" s="171"/>
      <c r="I115" s="171"/>
      <c r="J115" s="171"/>
      <c r="K115" s="171"/>
      <c r="L115" s="171"/>
      <c r="M115" s="139"/>
      <c r="N115" s="161"/>
    </row>
    <row r="116" spans="1:17" ht="18.75" customHeight="1" x14ac:dyDescent="0.3">
      <c r="A116" s="638"/>
      <c r="B116" s="365" t="str">
        <f>IF(O117=0,'P1'!$P$1,'P1'!$Q$1)</f>
        <v>Faltan datos, por favor revise los asteriscos rojos</v>
      </c>
      <c r="C116" s="365"/>
      <c r="D116" s="365"/>
      <c r="E116" s="365"/>
      <c r="F116" s="365"/>
      <c r="G116" s="365"/>
      <c r="H116" s="365"/>
      <c r="I116" s="365"/>
      <c r="J116" s="365"/>
      <c r="K116" s="365"/>
      <c r="L116" s="365"/>
      <c r="M116" s="365"/>
      <c r="N116" s="161"/>
    </row>
    <row r="117" spans="1:17" ht="36.75" customHeight="1" x14ac:dyDescent="0.3">
      <c r="A117" s="638"/>
      <c r="B117" s="161"/>
      <c r="C117" s="161"/>
      <c r="D117" s="164"/>
      <c r="E117" s="164"/>
      <c r="F117" s="161"/>
      <c r="G117" s="161"/>
      <c r="H117" s="161"/>
      <c r="I117" s="161"/>
      <c r="J117" s="161"/>
      <c r="K117" s="161"/>
      <c r="L117" s="161"/>
      <c r="M117" s="161"/>
      <c r="N117" s="161"/>
      <c r="O117" s="18">
        <f>IF(SUM(O97:O114)=8,1,0)</f>
        <v>0</v>
      </c>
      <c r="Q117" s="66">
        <f>+O25+O46+O67+O90+O117</f>
        <v>0</v>
      </c>
    </row>
    <row r="118" spans="1:17" ht="80.099999999999994" customHeight="1" x14ac:dyDescent="0.3">
      <c r="A118" s="53"/>
      <c r="B118" s="80"/>
      <c r="C118" s="53"/>
      <c r="D118" s="54"/>
      <c r="E118" s="54"/>
      <c r="F118" s="53"/>
      <c r="G118" s="53"/>
      <c r="H118" s="53"/>
      <c r="I118" s="53"/>
      <c r="J118" s="53"/>
      <c r="K118" s="53"/>
      <c r="L118" s="53"/>
      <c r="M118" s="53"/>
      <c r="N118" s="53"/>
    </row>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sheetData>
  <sheetProtection sheet="1" objects="1" scenarios="1"/>
  <mergeCells count="63">
    <mergeCell ref="B116:M116"/>
    <mergeCell ref="H8:M8"/>
    <mergeCell ref="B24:M24"/>
    <mergeCell ref="B45:M45"/>
    <mergeCell ref="B66:M66"/>
    <mergeCell ref="B89:M89"/>
    <mergeCell ref="D81:L81"/>
    <mergeCell ref="F112:L112"/>
    <mergeCell ref="F114:L114"/>
    <mergeCell ref="D52:D55"/>
    <mergeCell ref="F52:L52"/>
    <mergeCell ref="F53:L53"/>
    <mergeCell ref="F54:L54"/>
    <mergeCell ref="F55:L55"/>
    <mergeCell ref="F59:L59"/>
    <mergeCell ref="F61:H61"/>
    <mergeCell ref="D63:D64"/>
    <mergeCell ref="F63:I63"/>
    <mergeCell ref="F73:L73"/>
    <mergeCell ref="F74:L74"/>
    <mergeCell ref="D78:D79"/>
    <mergeCell ref="F78:L78"/>
    <mergeCell ref="A1:A25"/>
    <mergeCell ref="D85:K85"/>
    <mergeCell ref="D86:K86"/>
    <mergeCell ref="D87:L87"/>
    <mergeCell ref="A93:A117"/>
    <mergeCell ref="D96:D98"/>
    <mergeCell ref="D100:D102"/>
    <mergeCell ref="F104:L104"/>
    <mergeCell ref="F106:L106"/>
    <mergeCell ref="F108:L108"/>
    <mergeCell ref="F110:L110"/>
    <mergeCell ref="A70:A90"/>
    <mergeCell ref="F22:L22"/>
    <mergeCell ref="F4:I4"/>
    <mergeCell ref="F14:L14"/>
    <mergeCell ref="F18:L18"/>
    <mergeCell ref="M73:M74"/>
    <mergeCell ref="D82:K83"/>
    <mergeCell ref="D84:K84"/>
    <mergeCell ref="A49:A67"/>
    <mergeCell ref="A28:A46"/>
    <mergeCell ref="D29:L29"/>
    <mergeCell ref="F31:L31"/>
    <mergeCell ref="F34:L34"/>
    <mergeCell ref="F35:L35"/>
    <mergeCell ref="F36:L36"/>
    <mergeCell ref="F38:L38"/>
    <mergeCell ref="F40:L40"/>
    <mergeCell ref="D42:D43"/>
    <mergeCell ref="F42:L42"/>
    <mergeCell ref="D73:D74"/>
    <mergeCell ref="F32:L32"/>
    <mergeCell ref="D31:D32"/>
    <mergeCell ref="F20:L20"/>
    <mergeCell ref="K16:L16"/>
    <mergeCell ref="M4:M6"/>
    <mergeCell ref="N4:N6"/>
    <mergeCell ref="F5:I5"/>
    <mergeCell ref="F6:I6"/>
    <mergeCell ref="F10:L10"/>
    <mergeCell ref="F12:L12"/>
  </mergeCells>
  <conditionalFormatting sqref="F59:L59">
    <cfRule type="expression" dxfId="80" priority="8">
      <formula>$P$57</formula>
    </cfRule>
  </conditionalFormatting>
  <conditionalFormatting sqref="F104:L104 F106:L106 F108:L108">
    <cfRule type="expression" dxfId="79" priority="7">
      <formula>$P$101</formula>
    </cfRule>
  </conditionalFormatting>
  <conditionalFormatting sqref="F42:L42">
    <cfRule type="expression" dxfId="78" priority="10">
      <formula>$S$4</formula>
    </cfRule>
  </conditionalFormatting>
  <conditionalFormatting sqref="F8">
    <cfRule type="expression" dxfId="77" priority="6">
      <formula>$P$8</formula>
    </cfRule>
  </conditionalFormatting>
  <conditionalFormatting sqref="F112:L112 F114:L114">
    <cfRule type="expression" dxfId="76" priority="11">
      <formula>$P$110</formula>
    </cfRule>
  </conditionalFormatting>
  <conditionalFormatting sqref="F78:L78">
    <cfRule type="expression" dxfId="75" priority="12">
      <formula>$P$76</formula>
    </cfRule>
  </conditionalFormatting>
  <conditionalFormatting sqref="K16">
    <cfRule type="expression" dxfId="74" priority="35">
      <formula>$P$16</formula>
    </cfRule>
  </conditionalFormatting>
  <conditionalFormatting sqref="B24:M24">
    <cfRule type="expression" dxfId="73" priority="5">
      <formula>NOT($O$25)</formula>
    </cfRule>
  </conditionalFormatting>
  <conditionalFormatting sqref="B45:M45">
    <cfRule type="expression" dxfId="72" priority="4">
      <formula>NOT($O$46)</formula>
    </cfRule>
  </conditionalFormatting>
  <conditionalFormatting sqref="B66:M66">
    <cfRule type="expression" dxfId="71" priority="3">
      <formula>NOT($O$67)</formula>
    </cfRule>
  </conditionalFormatting>
  <conditionalFormatting sqref="B89:M89">
    <cfRule type="expression" dxfId="70" priority="2">
      <formula>NOT($O$90)</formula>
    </cfRule>
  </conditionalFormatting>
  <conditionalFormatting sqref="B116:M116">
    <cfRule type="expression" dxfId="69" priority="1">
      <formula>NOT($O$117)</formula>
    </cfRule>
  </conditionalFormatting>
  <dataValidations count="9">
    <dataValidation allowBlank="1" showInputMessage="1" showErrorMessage="1" promptTitle="Ayuda" prompt="Alta Gerencia:_x000a_Todos los puestos que vienen despues del Gerente General" sqref="N57"/>
    <dataValidation type="whole" operator="greaterThan" allowBlank="1" showInputMessage="1" showErrorMessage="1" promptTitle="Ej:" prompt="Teléfono fijo: 2830000_x000a_Celular: 70510100" sqref="F31:L32">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7"/>
    <dataValidation type="decimal" operator="greaterThan" allowBlank="1" showInputMessage="1" showErrorMessage="1" sqref="F64:G64">
      <formula1>0</formula1>
    </dataValidation>
    <dataValidation type="list" allowBlank="1" showInputMessage="1" showErrorMessage="1" sqref="L4:L6 F97 F57 L83:L86 F76 F101">
      <formula1>"SI,NO"</formula1>
    </dataValidation>
    <dataValidation type="whole" allowBlank="1" showInputMessage="1" showErrorMessage="1" sqref="F61:G61">
      <formula1>1920</formula1>
      <formula2>P61</formula2>
    </dataValidation>
    <dataValidation type="whole" allowBlank="1" showInputMessage="1" showErrorMessage="1" sqref="H61">
      <formula1>1920</formula1>
      <formula2>Q61</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F63:J63</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F110:L110</xm:sqref>
        </x14:dataValidation>
        <x14:dataValidation type="list" allowBlank="1" showInputMessage="1" showErrorMessage="1">
          <x14:formula1>
            <xm:f>Listas!$E$2:$E$4</xm:f>
          </x14:formula1>
          <xm:sqref>F16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showRowColHeaders="0" topLeftCell="A68" zoomScaleNormal="100" workbookViewId="0">
      <selection activeCell="A68" sqref="A68:A86"/>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10" width="10.28515625" style="18" customWidth="1"/>
    <col min="11" max="11" width="5.7109375" style="18" customWidth="1"/>
    <col min="12" max="12" width="3.7109375" style="18" customWidth="1"/>
    <col min="13" max="13" width="4.7109375" style="18" customWidth="1"/>
    <col min="14" max="16384" width="11.42578125" style="18" hidden="1"/>
  </cols>
  <sheetData>
    <row r="1" spans="1:14" ht="27.95" customHeight="1" x14ac:dyDescent="0.35">
      <c r="A1" s="638"/>
      <c r="B1" s="162"/>
      <c r="C1" s="279" t="s">
        <v>171</v>
      </c>
      <c r="D1" s="37"/>
      <c r="E1" s="165"/>
      <c r="F1" s="161"/>
      <c r="G1" s="161"/>
      <c r="H1" s="161"/>
      <c r="I1" s="161"/>
      <c r="J1" s="161"/>
      <c r="K1" s="161"/>
      <c r="L1" s="161"/>
      <c r="M1" s="161"/>
    </row>
    <row r="2" spans="1:14" ht="12" customHeight="1" x14ac:dyDescent="0.3">
      <c r="A2" s="638"/>
      <c r="B2" s="161"/>
      <c r="C2" s="161"/>
      <c r="D2" s="358" t="s">
        <v>250</v>
      </c>
      <c r="E2" s="358"/>
      <c r="F2" s="358"/>
      <c r="G2" s="358"/>
      <c r="H2" s="358"/>
      <c r="I2" s="168"/>
      <c r="J2" s="161"/>
      <c r="K2" s="161"/>
      <c r="L2" s="161"/>
      <c r="M2" s="161"/>
    </row>
    <row r="3" spans="1:14" ht="6" customHeight="1" x14ac:dyDescent="0.3">
      <c r="A3" s="638"/>
      <c r="B3" s="169"/>
      <c r="C3" s="171"/>
      <c r="D3" s="89"/>
      <c r="E3" s="89"/>
      <c r="F3" s="135"/>
      <c r="G3" s="135"/>
      <c r="H3" s="135"/>
      <c r="I3" s="135"/>
      <c r="J3" s="171"/>
      <c r="K3" s="171"/>
      <c r="L3" s="171"/>
      <c r="M3" s="161"/>
    </row>
    <row r="4" spans="1:14" ht="21.95" customHeight="1" x14ac:dyDescent="0.3">
      <c r="A4" s="638"/>
      <c r="B4" s="169"/>
      <c r="C4" s="171"/>
      <c r="D4" s="175" t="s">
        <v>115</v>
      </c>
      <c r="E4" s="88"/>
      <c r="F4" s="86"/>
      <c r="G4" s="270" t="str">
        <f>IF(N4=1,"","*")</f>
        <v>*</v>
      </c>
      <c r="H4" s="670" t="str">
        <f>IF(LEN(F4)&gt;1,IF(F4&lt;5%,"Debe tener al menos 5% para registrar",""),"")</f>
        <v/>
      </c>
      <c r="I4" s="670"/>
      <c r="J4" s="670"/>
      <c r="K4" s="670"/>
      <c r="L4" s="171"/>
      <c r="M4" s="161"/>
      <c r="N4" s="18">
        <f>IF(LEN(F4)&gt;0,1,0)</f>
        <v>0</v>
      </c>
    </row>
    <row r="5" spans="1:14" ht="6" customHeight="1" x14ac:dyDescent="0.3">
      <c r="A5" s="638"/>
      <c r="B5" s="169"/>
      <c r="C5" s="171"/>
      <c r="D5" s="174"/>
      <c r="E5" s="89"/>
      <c r="F5" s="135"/>
      <c r="G5" s="135"/>
      <c r="H5" s="135"/>
      <c r="I5" s="135"/>
      <c r="J5" s="171"/>
      <c r="K5" s="171"/>
      <c r="L5" s="171"/>
      <c r="M5" s="161"/>
    </row>
    <row r="6" spans="1:14" ht="21.95" customHeight="1" x14ac:dyDescent="0.3">
      <c r="A6" s="638"/>
      <c r="B6" s="169"/>
      <c r="C6" s="171"/>
      <c r="D6" s="281" t="s">
        <v>118</v>
      </c>
      <c r="E6" s="90"/>
      <c r="F6" s="360"/>
      <c r="G6" s="367"/>
      <c r="H6" s="367"/>
      <c r="I6" s="367"/>
      <c r="J6" s="367"/>
      <c r="K6" s="361"/>
      <c r="L6" s="270" t="str">
        <f>IF(N6=1,"","*")</f>
        <v>*</v>
      </c>
      <c r="M6" s="161"/>
      <c r="N6" s="18">
        <f>IF(LEN(F6)&gt;0,1,0)</f>
        <v>0</v>
      </c>
    </row>
    <row r="7" spans="1:14" ht="6" customHeight="1" x14ac:dyDescent="0.3">
      <c r="A7" s="638"/>
      <c r="B7" s="169"/>
      <c r="C7" s="171"/>
      <c r="D7" s="327"/>
      <c r="E7" s="91"/>
      <c r="F7" s="139"/>
      <c r="G7" s="139"/>
      <c r="H7" s="139"/>
      <c r="I7" s="139"/>
      <c r="J7" s="171"/>
      <c r="K7" s="171"/>
      <c r="L7" s="298"/>
      <c r="M7" s="161"/>
    </row>
    <row r="8" spans="1:14" ht="21.95" customHeight="1" x14ac:dyDescent="0.3">
      <c r="A8" s="638"/>
      <c r="B8" s="169"/>
      <c r="C8" s="171"/>
      <c r="D8" s="281" t="s">
        <v>119</v>
      </c>
      <c r="E8" s="90"/>
      <c r="F8" s="387"/>
      <c r="G8" s="650"/>
      <c r="H8" s="650"/>
      <c r="I8" s="650"/>
      <c r="J8" s="650"/>
      <c r="K8" s="651"/>
      <c r="L8" s="270" t="str">
        <f>IF(N8=1,"","*")</f>
        <v>*</v>
      </c>
      <c r="M8" s="161"/>
      <c r="N8" s="18">
        <f>IF(LEN(F8)&gt;0,1,0)</f>
        <v>0</v>
      </c>
    </row>
    <row r="9" spans="1:14" ht="6" customHeight="1" x14ac:dyDescent="0.3">
      <c r="A9" s="638"/>
      <c r="B9" s="169"/>
      <c r="C9" s="171"/>
      <c r="D9" s="328"/>
      <c r="E9" s="92"/>
      <c r="F9" s="135"/>
      <c r="G9" s="135"/>
      <c r="H9" s="135"/>
      <c r="I9" s="135"/>
      <c r="J9" s="171"/>
      <c r="K9" s="171"/>
      <c r="L9" s="298"/>
      <c r="M9" s="161"/>
    </row>
    <row r="10" spans="1:14" ht="21.95" customHeight="1" x14ac:dyDescent="0.3">
      <c r="A10" s="638"/>
      <c r="B10" s="169"/>
      <c r="C10" s="171"/>
      <c r="D10" s="281" t="s">
        <v>120</v>
      </c>
      <c r="E10" s="90"/>
      <c r="F10" s="362"/>
      <c r="G10" s="366"/>
      <c r="H10" s="366"/>
      <c r="I10" s="366"/>
      <c r="J10" s="366"/>
      <c r="K10" s="363"/>
      <c r="L10" s="270" t="str">
        <f>IF(N10=1,"","*")</f>
        <v>*</v>
      </c>
      <c r="M10" s="161"/>
      <c r="N10" s="18">
        <f>IF(LEN(F10)&gt;0,1,0)</f>
        <v>0</v>
      </c>
    </row>
    <row r="11" spans="1:14" ht="6" customHeight="1" x14ac:dyDescent="0.3">
      <c r="A11" s="638"/>
      <c r="B11" s="169"/>
      <c r="C11" s="171"/>
      <c r="D11" s="327"/>
      <c r="E11" s="91"/>
      <c r="F11" s="139"/>
      <c r="G11" s="139"/>
      <c r="H11" s="139"/>
      <c r="I11" s="139"/>
      <c r="J11" s="171"/>
      <c r="K11" s="171"/>
      <c r="L11" s="298"/>
      <c r="M11" s="161"/>
    </row>
    <row r="12" spans="1:14" ht="21.95" customHeight="1" x14ac:dyDescent="0.3">
      <c r="A12" s="638"/>
      <c r="B12" s="169"/>
      <c r="C12" s="171"/>
      <c r="D12" s="281" t="s">
        <v>121</v>
      </c>
      <c r="E12" s="90"/>
      <c r="F12" s="671"/>
      <c r="G12" s="672"/>
      <c r="H12" s="672"/>
      <c r="I12" s="672"/>
      <c r="J12" s="672"/>
      <c r="K12" s="673"/>
      <c r="L12" s="270" t="str">
        <f>IF(N12=1,"","*")</f>
        <v>*</v>
      </c>
      <c r="M12" s="161"/>
      <c r="N12" s="18">
        <f>IF(LEN(F12)&gt;0,1,0)*IF(F12&lt;&gt;"",1,0)</f>
        <v>0</v>
      </c>
    </row>
    <row r="13" spans="1:14" ht="6" customHeight="1" x14ac:dyDescent="0.3">
      <c r="A13" s="638"/>
      <c r="B13" s="169"/>
      <c r="C13" s="171"/>
      <c r="D13" s="327"/>
      <c r="E13" s="91"/>
      <c r="F13" s="139"/>
      <c r="G13" s="139"/>
      <c r="H13" s="139"/>
      <c r="I13" s="139"/>
      <c r="J13" s="171"/>
      <c r="K13" s="171"/>
      <c r="L13" s="298"/>
      <c r="M13" s="161"/>
    </row>
    <row r="14" spans="1:14" ht="21.95" customHeight="1" x14ac:dyDescent="0.3">
      <c r="A14" s="638"/>
      <c r="B14" s="169"/>
      <c r="C14" s="171"/>
      <c r="D14" s="281" t="s">
        <v>15</v>
      </c>
      <c r="E14" s="93"/>
      <c r="F14" s="362"/>
      <c r="G14" s="366"/>
      <c r="H14" s="366"/>
      <c r="I14" s="366"/>
      <c r="J14" s="366"/>
      <c r="K14" s="363"/>
      <c r="L14" s="270" t="str">
        <f>IF(N14=1,"","*")</f>
        <v>*</v>
      </c>
      <c r="M14" s="161"/>
      <c r="N14" s="18">
        <f>IF(LEN(F14)&gt;0,1,0)</f>
        <v>0</v>
      </c>
    </row>
    <row r="15" spans="1:14" ht="6" customHeight="1" x14ac:dyDescent="0.3">
      <c r="A15" s="638"/>
      <c r="B15" s="169"/>
      <c r="C15" s="171"/>
      <c r="D15" s="327"/>
      <c r="E15" s="91"/>
      <c r="F15" s="139"/>
      <c r="G15" s="139"/>
      <c r="H15" s="139"/>
      <c r="I15" s="139"/>
      <c r="J15" s="171"/>
      <c r="K15" s="171"/>
      <c r="L15" s="298"/>
      <c r="M15" s="161"/>
    </row>
    <row r="16" spans="1:14" ht="21.75" customHeight="1" x14ac:dyDescent="0.3">
      <c r="A16" s="638"/>
      <c r="B16" s="169"/>
      <c r="C16" s="171"/>
      <c r="D16" s="281" t="s">
        <v>122</v>
      </c>
      <c r="E16" s="90"/>
      <c r="F16" s="362"/>
      <c r="G16" s="366"/>
      <c r="H16" s="366"/>
      <c r="I16" s="366"/>
      <c r="J16" s="366"/>
      <c r="K16" s="363"/>
      <c r="L16" s="270" t="str">
        <f>IF(N16=1,"","*")</f>
        <v>*</v>
      </c>
      <c r="M16" s="161"/>
      <c r="N16" s="18">
        <f>IF(LEN(F16)&gt;0,1,0)</f>
        <v>0</v>
      </c>
    </row>
    <row r="17" spans="1:16" ht="6" customHeight="1" x14ac:dyDescent="0.3">
      <c r="A17" s="638"/>
      <c r="B17" s="169"/>
      <c r="C17" s="171"/>
      <c r="D17" s="327"/>
      <c r="E17" s="91"/>
      <c r="F17" s="139"/>
      <c r="G17" s="139"/>
      <c r="H17" s="139"/>
      <c r="I17" s="139"/>
      <c r="J17" s="171"/>
      <c r="K17" s="171"/>
      <c r="L17" s="298"/>
      <c r="M17" s="161"/>
    </row>
    <row r="18" spans="1:16" ht="21.95" customHeight="1" x14ac:dyDescent="0.3">
      <c r="A18" s="638"/>
      <c r="B18" s="169"/>
      <c r="C18" s="171"/>
      <c r="D18" s="281" t="s">
        <v>17</v>
      </c>
      <c r="E18" s="90"/>
      <c r="F18" s="362"/>
      <c r="G18" s="366"/>
      <c r="H18" s="366"/>
      <c r="I18" s="366"/>
      <c r="J18" s="366"/>
      <c r="K18" s="363"/>
      <c r="L18" s="270" t="str">
        <f>IF(N18=1,"","*")</f>
        <v>*</v>
      </c>
      <c r="M18" s="161"/>
      <c r="N18" s="18">
        <f>IF(LEN(F18)&gt;0,1,0)</f>
        <v>0</v>
      </c>
    </row>
    <row r="19" spans="1:16" ht="6" customHeight="1" x14ac:dyDescent="0.3">
      <c r="A19" s="638"/>
      <c r="B19" s="169"/>
      <c r="C19" s="171"/>
      <c r="D19" s="91"/>
      <c r="E19" s="91"/>
      <c r="F19" s="139"/>
      <c r="G19" s="139"/>
      <c r="H19" s="139"/>
      <c r="I19" s="139"/>
      <c r="J19" s="171"/>
      <c r="K19" s="171"/>
      <c r="L19" s="171"/>
      <c r="M19" s="161"/>
    </row>
    <row r="20" spans="1:16" ht="18.75" customHeight="1" x14ac:dyDescent="0.3">
      <c r="A20" s="638"/>
      <c r="B20" s="365" t="str">
        <f>IF(N21=0,'P1'!$P$1,'P1'!$Q$1)</f>
        <v>Faltan datos, por favor revise los asteriscos rojos</v>
      </c>
      <c r="C20" s="365"/>
      <c r="D20" s="365"/>
      <c r="E20" s="365"/>
      <c r="F20" s="365"/>
      <c r="G20" s="365"/>
      <c r="H20" s="365"/>
      <c r="I20" s="365"/>
      <c r="J20" s="365"/>
      <c r="K20" s="365"/>
      <c r="L20" s="365"/>
      <c r="M20" s="161"/>
    </row>
    <row r="21" spans="1:16" ht="36.950000000000003" customHeight="1" x14ac:dyDescent="0.3">
      <c r="A21" s="638"/>
      <c r="B21" s="161"/>
      <c r="C21" s="161"/>
      <c r="D21" s="164"/>
      <c r="E21" s="164"/>
      <c r="F21" s="161"/>
      <c r="G21" s="161"/>
      <c r="H21" s="161"/>
      <c r="I21" s="161"/>
      <c r="J21" s="161"/>
      <c r="K21" s="161"/>
      <c r="L21" s="161"/>
      <c r="M21" s="161"/>
      <c r="N21" s="18">
        <f>IF(SUM(N4:N19)=8,1,0)</f>
        <v>0</v>
      </c>
    </row>
    <row r="22" spans="1:16" ht="180" customHeight="1" x14ac:dyDescent="0.3">
      <c r="A22" s="81"/>
      <c r="B22" s="80"/>
      <c r="C22" s="53"/>
      <c r="D22" s="54"/>
      <c r="E22" s="54"/>
      <c r="F22" s="53"/>
      <c r="G22" s="53"/>
      <c r="H22" s="53"/>
      <c r="I22" s="53"/>
      <c r="J22" s="53"/>
      <c r="K22" s="53"/>
      <c r="L22" s="53"/>
      <c r="M22" s="53"/>
    </row>
    <row r="23" spans="1:16" ht="180" customHeight="1" x14ac:dyDescent="0.3">
      <c r="A23" s="53"/>
      <c r="B23" s="80"/>
      <c r="C23" s="53"/>
      <c r="D23" s="54"/>
      <c r="E23" s="54"/>
      <c r="F23" s="53"/>
      <c r="G23" s="53"/>
      <c r="H23" s="53"/>
      <c r="I23" s="53"/>
      <c r="J23" s="53"/>
      <c r="K23" s="53"/>
      <c r="L23" s="53"/>
      <c r="M23" s="53"/>
    </row>
    <row r="24" spans="1:16" ht="27.75" customHeight="1" x14ac:dyDescent="0.35">
      <c r="A24" s="638"/>
      <c r="B24" s="162"/>
      <c r="C24" s="279" t="str">
        <f>C1</f>
        <v>Persona Jurídica 3</v>
      </c>
      <c r="D24" s="161"/>
      <c r="E24" s="165"/>
      <c r="F24" s="161"/>
      <c r="G24" s="161"/>
      <c r="H24" s="161"/>
      <c r="I24" s="161"/>
      <c r="J24" s="161"/>
      <c r="K24" s="161"/>
      <c r="L24" s="161"/>
      <c r="M24" s="161"/>
      <c r="N24" s="18" t="s">
        <v>157</v>
      </c>
    </row>
    <row r="25" spans="1:16" ht="12" customHeight="1" x14ac:dyDescent="0.3">
      <c r="A25" s="638"/>
      <c r="B25" s="161"/>
      <c r="C25" s="161"/>
      <c r="D25" s="358" t="s">
        <v>250</v>
      </c>
      <c r="E25" s="358"/>
      <c r="F25" s="358"/>
      <c r="G25" s="358"/>
      <c r="H25" s="358"/>
      <c r="I25" s="358"/>
      <c r="J25" s="358"/>
      <c r="K25" s="358"/>
      <c r="L25" s="168"/>
      <c r="M25" s="161"/>
    </row>
    <row r="26" spans="1:16" ht="6" customHeight="1" x14ac:dyDescent="0.3">
      <c r="A26" s="638"/>
      <c r="B26" s="169"/>
      <c r="C26" s="171"/>
      <c r="D26" s="89"/>
      <c r="E26" s="89"/>
      <c r="F26" s="135"/>
      <c r="G26" s="135"/>
      <c r="H26" s="135"/>
      <c r="I26" s="135"/>
      <c r="J26" s="135"/>
      <c r="K26" s="135"/>
      <c r="L26" s="135"/>
      <c r="M26" s="161"/>
    </row>
    <row r="27" spans="1:16" ht="21.75" customHeight="1" x14ac:dyDescent="0.3">
      <c r="A27" s="638"/>
      <c r="B27" s="169"/>
      <c r="C27" s="171"/>
      <c r="D27" s="87" t="s">
        <v>283</v>
      </c>
      <c r="E27" s="90"/>
      <c r="F27" s="362"/>
      <c r="G27" s="366"/>
      <c r="H27" s="366"/>
      <c r="I27" s="366"/>
      <c r="J27" s="366"/>
      <c r="K27" s="363"/>
      <c r="L27" s="270" t="str">
        <f>IF(N27=1,"","*")</f>
        <v>*</v>
      </c>
      <c r="M27" s="161"/>
      <c r="N27" s="18">
        <f>IF(LEN(F27)&gt;0,1,0)</f>
        <v>0</v>
      </c>
    </row>
    <row r="28" spans="1:16" ht="6" customHeight="1" x14ac:dyDescent="0.3">
      <c r="A28" s="638"/>
      <c r="B28" s="169"/>
      <c r="C28" s="171"/>
      <c r="D28" s="91"/>
      <c r="E28" s="91"/>
      <c r="F28" s="139"/>
      <c r="G28" s="139"/>
      <c r="H28" s="139"/>
      <c r="I28" s="139"/>
      <c r="J28" s="171"/>
      <c r="K28" s="171"/>
      <c r="L28" s="298"/>
      <c r="M28" s="161"/>
    </row>
    <row r="29" spans="1:16" ht="15.95" customHeight="1" x14ac:dyDescent="0.3">
      <c r="A29" s="638"/>
      <c r="B29" s="169"/>
      <c r="C29" s="171"/>
      <c r="D29" s="281" t="s">
        <v>93</v>
      </c>
      <c r="E29" s="299"/>
      <c r="F29" s="622"/>
      <c r="G29" s="622"/>
      <c r="H29" s="622"/>
      <c r="I29" s="622"/>
      <c r="J29" s="622"/>
      <c r="K29" s="622"/>
      <c r="L29" s="270" t="str">
        <f>IF(O29=1,"","*")</f>
        <v>*</v>
      </c>
      <c r="M29" s="161"/>
      <c r="N29" s="18">
        <f>IF(SUM(O29:O31)=3,1,0)</f>
        <v>0</v>
      </c>
      <c r="O29" s="18">
        <f>IF(LEN(F29)&gt;0,1,0)</f>
        <v>0</v>
      </c>
      <c r="P29" s="18" t="str">
        <f>"C."&amp;F29&amp;" #"&amp;F30&amp;", Z."&amp;F31</f>
        <v>C. #, Z.</v>
      </c>
    </row>
    <row r="30" spans="1:16" ht="15.95" customHeight="1" x14ac:dyDescent="0.3">
      <c r="A30" s="638"/>
      <c r="B30" s="169"/>
      <c r="C30" s="171"/>
      <c r="D30" s="300" t="s">
        <v>94</v>
      </c>
      <c r="E30" s="301"/>
      <c r="F30" s="622"/>
      <c r="G30" s="622"/>
      <c r="H30" s="622"/>
      <c r="I30" s="622"/>
      <c r="J30" s="622"/>
      <c r="K30" s="622"/>
      <c r="L30" s="270" t="str">
        <f>IF(O30=1,"","*")</f>
        <v>*</v>
      </c>
      <c r="M30" s="161"/>
      <c r="O30" s="18">
        <f>IF(LEN(F30)&gt;0,1,0)</f>
        <v>0</v>
      </c>
    </row>
    <row r="31" spans="1:16" ht="15.95" customHeight="1" x14ac:dyDescent="0.3">
      <c r="A31" s="638"/>
      <c r="B31" s="169"/>
      <c r="C31" s="171"/>
      <c r="D31" s="300" t="s">
        <v>95</v>
      </c>
      <c r="E31" s="301"/>
      <c r="F31" s="622"/>
      <c r="G31" s="622"/>
      <c r="H31" s="622"/>
      <c r="I31" s="622"/>
      <c r="J31" s="622"/>
      <c r="K31" s="622"/>
      <c r="L31" s="270" t="str">
        <f>IF(O31=1,"","*")</f>
        <v>*</v>
      </c>
      <c r="M31" s="161"/>
      <c r="O31" s="18">
        <f>IF(LEN(F31)&gt;0,1,0)</f>
        <v>0</v>
      </c>
    </row>
    <row r="32" spans="1:16" ht="6" customHeight="1" x14ac:dyDescent="0.3">
      <c r="A32" s="638"/>
      <c r="B32" s="169"/>
      <c r="C32" s="171"/>
      <c r="D32" s="302"/>
      <c r="E32" s="302"/>
      <c r="F32" s="139"/>
      <c r="G32" s="139"/>
      <c r="H32" s="139"/>
      <c r="I32" s="139"/>
      <c r="J32" s="171"/>
      <c r="K32" s="171"/>
      <c r="L32" s="298"/>
      <c r="M32" s="161"/>
    </row>
    <row r="33" spans="1:18" ht="21.75" customHeight="1" x14ac:dyDescent="0.3">
      <c r="A33" s="638"/>
      <c r="B33" s="169"/>
      <c r="C33" s="171"/>
      <c r="D33" s="281" t="s">
        <v>135</v>
      </c>
      <c r="E33" s="90"/>
      <c r="F33" s="362"/>
      <c r="G33" s="366"/>
      <c r="H33" s="366"/>
      <c r="I33" s="366"/>
      <c r="J33" s="366"/>
      <c r="K33" s="363"/>
      <c r="L33" s="270" t="str">
        <f>IF(N33=1,"","*")</f>
        <v>*</v>
      </c>
      <c r="M33" s="161"/>
      <c r="N33" s="18">
        <f>IF(LEN(F33)&gt;0,1,0)</f>
        <v>0</v>
      </c>
    </row>
    <row r="34" spans="1:18" ht="6" customHeight="1" x14ac:dyDescent="0.3">
      <c r="A34" s="638"/>
      <c r="B34" s="169"/>
      <c r="C34" s="171"/>
      <c r="D34" s="91"/>
      <c r="E34" s="91"/>
      <c r="F34" s="139"/>
      <c r="G34" s="139"/>
      <c r="H34" s="139"/>
      <c r="I34" s="139"/>
      <c r="J34" s="139"/>
      <c r="K34" s="139"/>
      <c r="L34" s="303"/>
      <c r="M34" s="161"/>
    </row>
    <row r="35" spans="1:18" ht="15.95" hidden="1" customHeight="1" x14ac:dyDescent="0.3">
      <c r="A35" s="638"/>
      <c r="B35" s="169"/>
      <c r="C35" s="171"/>
      <c r="D35" s="288" t="s">
        <v>125</v>
      </c>
      <c r="E35" s="289"/>
      <c r="F35" s="620" t="s">
        <v>79</v>
      </c>
      <c r="G35" s="620"/>
      <c r="H35" s="621"/>
      <c r="I35" s="621"/>
      <c r="J35" s="291"/>
      <c r="K35" s="56" t="s">
        <v>244</v>
      </c>
      <c r="L35" s="270" t="str">
        <f>IF(N35=1,"","*")</f>
        <v/>
      </c>
      <c r="M35" s="665" t="s">
        <v>124</v>
      </c>
      <c r="N35" s="18">
        <f>IF((LEN(O35)+LEN(P35)+LEN(Q35))&gt;=10,1,0)</f>
        <v>1</v>
      </c>
      <c r="O35" s="120" t="str">
        <f>IF(K35="SI",F35,"")</f>
        <v>Socio/ Accionista</v>
      </c>
      <c r="P35" s="120" t="str">
        <f>IF(K36="SI",F36,"")</f>
        <v/>
      </c>
      <c r="Q35" s="120" t="str">
        <f>IF(K37="SI",F37,"")</f>
        <v/>
      </c>
      <c r="R35" s="18">
        <f>IF(K35="SI",0,1)</f>
        <v>0</v>
      </c>
    </row>
    <row r="36" spans="1:18" ht="15.95" hidden="1" customHeight="1" x14ac:dyDescent="0.3">
      <c r="A36" s="638"/>
      <c r="B36" s="169"/>
      <c r="C36" s="171"/>
      <c r="D36" s="288"/>
      <c r="E36" s="289"/>
      <c r="F36" s="620" t="s">
        <v>32</v>
      </c>
      <c r="G36" s="620"/>
      <c r="H36" s="621"/>
      <c r="I36" s="621"/>
      <c r="J36" s="291"/>
      <c r="K36" s="56"/>
      <c r="L36" s="303"/>
      <c r="M36" s="666"/>
    </row>
    <row r="37" spans="1:18" ht="15.95" hidden="1" customHeight="1" x14ac:dyDescent="0.3">
      <c r="A37" s="638"/>
      <c r="B37" s="169"/>
      <c r="C37" s="171"/>
      <c r="D37" s="288"/>
      <c r="E37" s="289"/>
      <c r="F37" s="620" t="s">
        <v>33</v>
      </c>
      <c r="G37" s="620"/>
      <c r="H37" s="621"/>
      <c r="I37" s="621"/>
      <c r="J37" s="248"/>
      <c r="K37" s="56"/>
      <c r="L37" s="303"/>
      <c r="M37" s="666"/>
    </row>
    <row r="38" spans="1:18" ht="6" hidden="1" customHeight="1" x14ac:dyDescent="0.3">
      <c r="A38" s="638"/>
      <c r="B38" s="169"/>
      <c r="C38" s="171"/>
      <c r="D38" s="92"/>
      <c r="E38" s="92"/>
      <c r="F38" s="135"/>
      <c r="G38" s="135"/>
      <c r="H38" s="135"/>
      <c r="I38" s="135"/>
      <c r="J38" s="135"/>
      <c r="K38" s="135"/>
      <c r="L38" s="329"/>
      <c r="M38" s="161"/>
    </row>
    <row r="39" spans="1:18" ht="21.75" customHeight="1" x14ac:dyDescent="0.3">
      <c r="A39" s="638"/>
      <c r="B39" s="169"/>
      <c r="C39" s="171"/>
      <c r="D39" s="281" t="s">
        <v>128</v>
      </c>
      <c r="E39" s="299"/>
      <c r="F39" s="667"/>
      <c r="G39" s="668"/>
      <c r="H39" s="668"/>
      <c r="I39" s="668"/>
      <c r="J39" s="668"/>
      <c r="K39" s="669"/>
      <c r="L39" s="270" t="str">
        <f>IF(N39=1,"","*")</f>
        <v>*</v>
      </c>
      <c r="M39" s="161"/>
      <c r="N39" s="18">
        <f>IF(LEN(F39)&gt;3,1,0)*IF(P39&gt;(O39+1),1,0)</f>
        <v>0</v>
      </c>
      <c r="O39" s="18">
        <f>IFERROR(FIND("@",F39),0)</f>
        <v>0</v>
      </c>
      <c r="P39" s="18">
        <f>IFERROR(FIND(".",F39,O39),0)</f>
        <v>0</v>
      </c>
    </row>
    <row r="40" spans="1:18" ht="6" customHeight="1" x14ac:dyDescent="0.3">
      <c r="A40" s="638"/>
      <c r="B40" s="169"/>
      <c r="C40" s="171"/>
      <c r="D40" s="91"/>
      <c r="E40" s="91"/>
      <c r="F40" s="139"/>
      <c r="G40" s="139"/>
      <c r="H40" s="139"/>
      <c r="I40" s="139"/>
      <c r="J40" s="139"/>
      <c r="K40" s="139"/>
      <c r="L40" s="303"/>
      <c r="M40" s="161"/>
    </row>
    <row r="41" spans="1:18" ht="21.75" customHeight="1" x14ac:dyDescent="0.3">
      <c r="A41" s="638"/>
      <c r="B41" s="169"/>
      <c r="C41" s="171"/>
      <c r="D41" s="359" t="s">
        <v>126</v>
      </c>
      <c r="E41" s="90"/>
      <c r="F41" s="362"/>
      <c r="G41" s="366"/>
      <c r="H41" s="366"/>
      <c r="I41" s="366"/>
      <c r="J41" s="366"/>
      <c r="K41" s="363"/>
      <c r="L41" s="270" t="str">
        <f>IF(N41=1,"","*")</f>
        <v>*</v>
      </c>
      <c r="M41" s="161"/>
      <c r="N41" s="18">
        <f>IF(LEN(F41)&gt;0,1,IF(R35=1,1,0))</f>
        <v>0</v>
      </c>
      <c r="P41" s="120" t="str">
        <f>IF(F41&lt;&gt;"",F41,"")</f>
        <v/>
      </c>
    </row>
    <row r="42" spans="1:18" x14ac:dyDescent="0.3">
      <c r="A42" s="638"/>
      <c r="B42" s="169"/>
      <c r="C42" s="294"/>
      <c r="D42" s="359"/>
      <c r="E42" s="87"/>
      <c r="F42" s="139"/>
      <c r="G42" s="139"/>
      <c r="H42" s="139"/>
      <c r="I42" s="139"/>
      <c r="J42" s="139"/>
      <c r="K42" s="139"/>
      <c r="L42" s="139"/>
      <c r="M42" s="161"/>
    </row>
    <row r="43" spans="1:18" ht="6" customHeight="1" x14ac:dyDescent="0.3">
      <c r="A43" s="638"/>
      <c r="B43" s="169"/>
      <c r="C43" s="171"/>
      <c r="D43" s="91"/>
      <c r="E43" s="91"/>
      <c r="F43" s="139"/>
      <c r="G43" s="139"/>
      <c r="H43" s="139"/>
      <c r="I43" s="139"/>
      <c r="J43" s="139"/>
      <c r="K43" s="139"/>
      <c r="L43" s="139"/>
      <c r="M43" s="161"/>
    </row>
    <row r="44" spans="1:18" ht="18.75" customHeight="1" x14ac:dyDescent="0.3">
      <c r="A44" s="638"/>
      <c r="B44" s="365" t="str">
        <f>IF(N45=0,'P1'!P1,'P1'!Q1)</f>
        <v>Faltan datos, por favor revise los asteriscos rojos</v>
      </c>
      <c r="C44" s="365"/>
      <c r="D44" s="365"/>
      <c r="E44" s="365"/>
      <c r="F44" s="365"/>
      <c r="G44" s="365"/>
      <c r="H44" s="365"/>
      <c r="I44" s="365"/>
      <c r="J44" s="365"/>
      <c r="K44" s="365"/>
      <c r="L44" s="365"/>
      <c r="M44" s="161"/>
    </row>
    <row r="45" spans="1:18" ht="63" customHeight="1" x14ac:dyDescent="0.3">
      <c r="A45" s="638"/>
      <c r="B45" s="161"/>
      <c r="C45" s="161"/>
      <c r="D45" s="164"/>
      <c r="E45" s="164"/>
      <c r="F45" s="161"/>
      <c r="G45" s="161"/>
      <c r="H45" s="161"/>
      <c r="I45" s="161"/>
      <c r="J45" s="161"/>
      <c r="K45" s="161"/>
      <c r="L45" s="161"/>
      <c r="M45" s="161"/>
      <c r="N45" s="18">
        <f>IF(SUM(N27:N43)=6,1,0)</f>
        <v>0</v>
      </c>
      <c r="P45" s="18">
        <v>36.75</v>
      </c>
    </row>
    <row r="46" spans="1:18" ht="180" customHeight="1" x14ac:dyDescent="0.3">
      <c r="A46" s="81"/>
      <c r="B46" s="80"/>
      <c r="C46" s="53"/>
      <c r="D46" s="54"/>
      <c r="E46" s="54"/>
      <c r="F46" s="53"/>
      <c r="G46" s="53"/>
      <c r="H46" s="53"/>
      <c r="I46" s="53"/>
      <c r="J46" s="53"/>
      <c r="K46" s="53"/>
      <c r="L46" s="53"/>
      <c r="M46" s="53"/>
    </row>
    <row r="47" spans="1:18" ht="180" customHeight="1" x14ac:dyDescent="0.3">
      <c r="A47" s="53"/>
      <c r="B47" s="80"/>
      <c r="C47" s="53"/>
      <c r="D47" s="54"/>
      <c r="E47" s="54"/>
      <c r="F47" s="53"/>
      <c r="G47" s="53"/>
      <c r="H47" s="53"/>
      <c r="I47" s="53"/>
      <c r="J47" s="53"/>
      <c r="K47" s="53"/>
      <c r="L47" s="53"/>
      <c r="M47" s="53"/>
    </row>
    <row r="48" spans="1:18" ht="27.75" customHeight="1" x14ac:dyDescent="0.35">
      <c r="A48" s="638"/>
      <c r="B48" s="162"/>
      <c r="C48" s="279" t="str">
        <f>C1</f>
        <v>Persona Jurídica 3</v>
      </c>
      <c r="D48" s="161"/>
      <c r="E48" s="164"/>
      <c r="F48" s="161"/>
      <c r="G48" s="161"/>
      <c r="H48" s="161"/>
      <c r="I48" s="161"/>
      <c r="J48" s="161"/>
      <c r="K48" s="161"/>
      <c r="L48" s="161"/>
      <c r="M48" s="161"/>
      <c r="O48" s="18" t="s">
        <v>155</v>
      </c>
    </row>
    <row r="49" spans="1:17" ht="12" customHeight="1" x14ac:dyDescent="0.3">
      <c r="A49" s="638"/>
      <c r="B49" s="161"/>
      <c r="C49" s="161"/>
      <c r="D49" s="167" t="s">
        <v>250</v>
      </c>
      <c r="E49" s="164"/>
      <c r="F49" s="161"/>
      <c r="G49" s="161"/>
      <c r="H49" s="161"/>
      <c r="I49" s="161"/>
      <c r="J49" s="161"/>
      <c r="K49" s="161"/>
      <c r="L49" s="168"/>
      <c r="M49" s="161"/>
    </row>
    <row r="50" spans="1:17" ht="6" customHeight="1" x14ac:dyDescent="0.3">
      <c r="A50" s="638"/>
      <c r="B50" s="169"/>
      <c r="C50" s="171"/>
      <c r="D50" s="89"/>
      <c r="E50" s="185"/>
      <c r="F50" s="171"/>
      <c r="G50" s="171"/>
      <c r="H50" s="171"/>
      <c r="I50" s="171"/>
      <c r="J50" s="171"/>
      <c r="K50" s="171"/>
      <c r="L50" s="135"/>
      <c r="M50" s="161"/>
    </row>
    <row r="51" spans="1:17" ht="15.95" customHeight="1" x14ac:dyDescent="0.3">
      <c r="A51" s="638"/>
      <c r="B51" s="169"/>
      <c r="C51" s="171"/>
      <c r="D51" s="359" t="s">
        <v>127</v>
      </c>
      <c r="E51" s="304"/>
      <c r="F51" s="661"/>
      <c r="G51" s="661"/>
      <c r="H51" s="661"/>
      <c r="I51" s="661"/>
      <c r="J51" s="661"/>
      <c r="K51" s="661"/>
      <c r="L51" s="270" t="str">
        <f>IF(N51=1,"","*")</f>
        <v>*</v>
      </c>
      <c r="M51" s="161"/>
      <c r="N51" s="18">
        <f>IF(LEN(F51)&gt;3,1,0)</f>
        <v>0</v>
      </c>
      <c r="O51" s="18" t="str">
        <f>IF(F51&lt;&gt;"",F51,"")</f>
        <v/>
      </c>
    </row>
    <row r="52" spans="1:17" ht="15.95" customHeight="1" x14ac:dyDescent="0.3">
      <c r="A52" s="638"/>
      <c r="B52" s="169"/>
      <c r="C52" s="171"/>
      <c r="D52" s="359"/>
      <c r="E52" s="304"/>
      <c r="F52" s="662"/>
      <c r="G52" s="662"/>
      <c r="H52" s="662"/>
      <c r="I52" s="662"/>
      <c r="J52" s="662"/>
      <c r="K52" s="662"/>
      <c r="L52" s="330"/>
      <c r="M52" s="161"/>
      <c r="O52" s="18" t="str">
        <f t="shared" ref="O52:O54" si="0">IF(F52&lt;&gt;"",F52,"")</f>
        <v/>
      </c>
    </row>
    <row r="53" spans="1:17" ht="15.95" customHeight="1" x14ac:dyDescent="0.3">
      <c r="A53" s="638"/>
      <c r="B53" s="169"/>
      <c r="C53" s="171"/>
      <c r="D53" s="359"/>
      <c r="E53" s="304"/>
      <c r="F53" s="662"/>
      <c r="G53" s="662"/>
      <c r="H53" s="662"/>
      <c r="I53" s="662"/>
      <c r="J53" s="662"/>
      <c r="K53" s="662"/>
      <c r="L53" s="330"/>
      <c r="M53" s="161"/>
      <c r="O53" s="18" t="str">
        <f t="shared" si="0"/>
        <v/>
      </c>
    </row>
    <row r="54" spans="1:17" ht="15.95" customHeight="1" x14ac:dyDescent="0.3">
      <c r="A54" s="638"/>
      <c r="B54" s="169"/>
      <c r="C54" s="171"/>
      <c r="D54" s="359"/>
      <c r="E54" s="304"/>
      <c r="F54" s="663"/>
      <c r="G54" s="663"/>
      <c r="H54" s="663"/>
      <c r="I54" s="663"/>
      <c r="J54" s="663"/>
      <c r="K54" s="663"/>
      <c r="L54" s="330"/>
      <c r="M54" s="161"/>
      <c r="O54" s="18" t="str">
        <f t="shared" si="0"/>
        <v/>
      </c>
    </row>
    <row r="55" spans="1:17" ht="6" customHeight="1" x14ac:dyDescent="0.3">
      <c r="A55" s="638"/>
      <c r="B55" s="169"/>
      <c r="C55" s="171"/>
      <c r="D55" s="91"/>
      <c r="E55" s="185"/>
      <c r="F55" s="171"/>
      <c r="G55" s="171"/>
      <c r="H55" s="171"/>
      <c r="I55" s="171"/>
      <c r="J55" s="171"/>
      <c r="K55" s="171"/>
      <c r="L55" s="330"/>
      <c r="M55" s="161"/>
    </row>
    <row r="56" spans="1:17" x14ac:dyDescent="0.3">
      <c r="A56" s="638"/>
      <c r="B56" s="169"/>
      <c r="C56" s="171"/>
      <c r="D56" s="623" t="s">
        <v>264</v>
      </c>
      <c r="E56" s="304"/>
      <c r="F56" s="624"/>
      <c r="G56" s="625"/>
      <c r="H56" s="625"/>
      <c r="I56" s="625"/>
      <c r="J56" s="625"/>
      <c r="K56" s="626"/>
      <c r="L56" s="664" t="str">
        <f>IF(N56=1,"","*")</f>
        <v>*</v>
      </c>
      <c r="M56" s="161"/>
      <c r="N56" s="18">
        <f>IF(OR(O56=1,O57=1),1,0)</f>
        <v>0</v>
      </c>
      <c r="O56" s="18">
        <f>IF(LEN(F56)&gt;0,1,0)</f>
        <v>0</v>
      </c>
    </row>
    <row r="57" spans="1:17" x14ac:dyDescent="0.3">
      <c r="A57" s="638"/>
      <c r="B57" s="169"/>
      <c r="C57" s="171"/>
      <c r="D57" s="623"/>
      <c r="E57" s="304"/>
      <c r="F57" s="624"/>
      <c r="G57" s="625"/>
      <c r="H57" s="625"/>
      <c r="I57" s="625"/>
      <c r="J57" s="625"/>
      <c r="K57" s="626"/>
      <c r="L57" s="664"/>
      <c r="M57" s="161"/>
      <c r="O57" s="18">
        <f>IF(LEN(F57)&gt;0,1,0)</f>
        <v>0</v>
      </c>
      <c r="P57" s="120" t="str">
        <f>IF(F57="","",F57)</f>
        <v/>
      </c>
    </row>
    <row r="58" spans="1:17" ht="6" customHeight="1" x14ac:dyDescent="0.3">
      <c r="A58" s="638"/>
      <c r="B58" s="169"/>
      <c r="C58" s="171"/>
      <c r="D58" s="92"/>
      <c r="E58" s="185"/>
      <c r="F58" s="171"/>
      <c r="G58" s="171"/>
      <c r="H58" s="171"/>
      <c r="I58" s="171"/>
      <c r="J58" s="171"/>
      <c r="K58" s="171"/>
      <c r="L58" s="332"/>
      <c r="M58" s="161"/>
    </row>
    <row r="59" spans="1:17" ht="6" customHeight="1" x14ac:dyDescent="0.3">
      <c r="A59" s="638"/>
      <c r="B59" s="169"/>
      <c r="C59" s="171"/>
      <c r="D59" s="91"/>
      <c r="E59" s="185"/>
      <c r="F59" s="171"/>
      <c r="G59" s="171"/>
      <c r="H59" s="171"/>
      <c r="I59" s="171"/>
      <c r="J59" s="171"/>
      <c r="K59" s="171"/>
      <c r="L59" s="330"/>
      <c r="M59" s="161"/>
    </row>
    <row r="60" spans="1:17" ht="30" customHeight="1" x14ac:dyDescent="0.3">
      <c r="A60" s="638"/>
      <c r="B60" s="169"/>
      <c r="C60" s="171"/>
      <c r="D60" s="639" t="s">
        <v>318</v>
      </c>
      <c r="E60" s="639"/>
      <c r="F60" s="639"/>
      <c r="G60" s="639"/>
      <c r="H60" s="639"/>
      <c r="I60" s="639"/>
      <c r="J60" s="639"/>
      <c r="K60" s="639"/>
      <c r="L60" s="330"/>
      <c r="M60" s="161"/>
      <c r="N60" s="18">
        <f>IF(SUM(O61:O61)=1,1,0)</f>
        <v>0</v>
      </c>
      <c r="O60" s="18">
        <f>IF(SUM(P61:P61)&gt;=1,1,0)</f>
        <v>0</v>
      </c>
      <c r="Q60" s="18" t="str">
        <f>IF(O60=1,"SI(Completar el formulario IRS W-9 y Waiver Persona Natural)","NO")</f>
        <v>NO</v>
      </c>
    </row>
    <row r="61" spans="1:17" ht="21.75" customHeight="1" x14ac:dyDescent="0.3">
      <c r="A61" s="638"/>
      <c r="B61" s="169"/>
      <c r="C61" s="171"/>
      <c r="D61" s="630" t="s">
        <v>158</v>
      </c>
      <c r="E61" s="630"/>
      <c r="F61" s="630"/>
      <c r="G61" s="630"/>
      <c r="H61" s="630"/>
      <c r="I61" s="630"/>
      <c r="J61" s="631"/>
      <c r="K61" s="119"/>
      <c r="L61" s="270" t="str">
        <f>IF(N60=1,"","*")</f>
        <v>*</v>
      </c>
      <c r="M61" s="161"/>
      <c r="O61" s="18">
        <f>IF(K61&lt;&gt;"",1,0)</f>
        <v>0</v>
      </c>
      <c r="P61" s="18">
        <f>IF(K61="SI",1,0)</f>
        <v>0</v>
      </c>
    </row>
    <row r="62" spans="1:17" x14ac:dyDescent="0.3">
      <c r="A62" s="638"/>
      <c r="B62" s="169"/>
      <c r="C62" s="171"/>
      <c r="D62" s="643" t="str">
        <f>IF(O60=1,"Completar el formulario IRS W-9 y Waiver Persona Jurídica","")</f>
        <v/>
      </c>
      <c r="E62" s="643"/>
      <c r="F62" s="643"/>
      <c r="G62" s="643"/>
      <c r="H62" s="643"/>
      <c r="I62" s="643"/>
      <c r="J62" s="643"/>
      <c r="K62" s="643"/>
      <c r="L62" s="330"/>
      <c r="M62" s="161"/>
    </row>
    <row r="63" spans="1:17" ht="6" customHeight="1" x14ac:dyDescent="0.3">
      <c r="A63" s="638"/>
      <c r="B63" s="169"/>
      <c r="C63" s="171"/>
      <c r="D63" s="91"/>
      <c r="E63" s="185"/>
      <c r="F63" s="171"/>
      <c r="G63" s="171"/>
      <c r="H63" s="171"/>
      <c r="I63" s="171"/>
      <c r="J63" s="171"/>
      <c r="K63" s="171"/>
      <c r="L63" s="330"/>
      <c r="M63" s="161"/>
    </row>
    <row r="64" spans="1:17" ht="18.75" customHeight="1" x14ac:dyDescent="0.3">
      <c r="A64" s="638"/>
      <c r="B64" s="365" t="str">
        <f>IF(N65=0,'P1'!P1,'P1'!Q1)</f>
        <v>Faltan datos, por favor revise los asteriscos rojos</v>
      </c>
      <c r="C64" s="365"/>
      <c r="D64" s="365"/>
      <c r="E64" s="365"/>
      <c r="F64" s="365"/>
      <c r="G64" s="365"/>
      <c r="H64" s="365"/>
      <c r="I64" s="365"/>
      <c r="J64" s="365"/>
      <c r="K64" s="365"/>
      <c r="L64" s="365"/>
      <c r="M64" s="161"/>
    </row>
    <row r="65" spans="1:16" ht="55.5" customHeight="1" x14ac:dyDescent="0.3">
      <c r="A65" s="638"/>
      <c r="B65" s="161"/>
      <c r="C65" s="161"/>
      <c r="D65" s="309"/>
      <c r="E65" s="164"/>
      <c r="F65" s="161"/>
      <c r="G65" s="161"/>
      <c r="H65" s="161"/>
      <c r="I65" s="161"/>
      <c r="J65" s="161"/>
      <c r="K65" s="161"/>
      <c r="L65" s="161"/>
      <c r="M65" s="161"/>
      <c r="N65" s="18">
        <f>IF(SUM(N51:N60)=3,1,0)</f>
        <v>0</v>
      </c>
    </row>
    <row r="66" spans="1:16" ht="180" customHeight="1" x14ac:dyDescent="0.3">
      <c r="A66" s="81"/>
      <c r="B66" s="80"/>
      <c r="C66" s="53"/>
      <c r="D66" s="82"/>
      <c r="E66" s="54"/>
      <c r="F66" s="53"/>
      <c r="G66" s="53"/>
      <c r="H66" s="53"/>
      <c r="I66" s="53"/>
      <c r="J66" s="53"/>
      <c r="K66" s="53"/>
      <c r="L66" s="53"/>
      <c r="M66" s="53"/>
    </row>
    <row r="67" spans="1:16" ht="180" customHeight="1" x14ac:dyDescent="0.3">
      <c r="A67" s="53"/>
      <c r="B67" s="80"/>
      <c r="C67" s="53"/>
      <c r="D67" s="54"/>
      <c r="E67" s="54"/>
      <c r="F67" s="53"/>
      <c r="G67" s="53"/>
      <c r="H67" s="53"/>
      <c r="I67" s="53"/>
      <c r="J67" s="53"/>
      <c r="K67" s="53"/>
      <c r="L67" s="53"/>
      <c r="M67" s="53"/>
    </row>
    <row r="68" spans="1:16" ht="27.75" customHeight="1" x14ac:dyDescent="0.35">
      <c r="A68" s="638"/>
      <c r="B68" s="162"/>
      <c r="C68" s="279" t="str">
        <f>C1</f>
        <v>Persona Jurídica 3</v>
      </c>
      <c r="D68" s="161"/>
      <c r="E68" s="164"/>
      <c r="F68" s="161"/>
      <c r="G68" s="161"/>
      <c r="H68" s="161"/>
      <c r="I68" s="161"/>
      <c r="J68" s="161"/>
      <c r="K68" s="161"/>
      <c r="L68" s="161"/>
      <c r="M68" s="161"/>
    </row>
    <row r="69" spans="1:16" ht="12" customHeight="1" x14ac:dyDescent="0.3">
      <c r="A69" s="638"/>
      <c r="B69" s="161"/>
      <c r="C69" s="161"/>
      <c r="D69" s="167" t="str">
        <f>D49</f>
        <v>Los asteriscos (*) ROJOS son datos obligatorios</v>
      </c>
      <c r="E69" s="164"/>
      <c r="F69" s="161"/>
      <c r="G69" s="161"/>
      <c r="H69" s="161"/>
      <c r="I69" s="161"/>
      <c r="J69" s="161"/>
      <c r="K69" s="161"/>
      <c r="L69" s="168"/>
      <c r="M69" s="161"/>
    </row>
    <row r="70" spans="1:16" ht="6" customHeight="1" x14ac:dyDescent="0.3">
      <c r="A70" s="638"/>
      <c r="B70" s="161"/>
      <c r="C70" s="161"/>
      <c r="D70" s="333"/>
      <c r="E70" s="164"/>
      <c r="F70" s="161"/>
      <c r="G70" s="161"/>
      <c r="H70" s="161"/>
      <c r="I70" s="161"/>
      <c r="J70" s="161"/>
      <c r="K70" s="161"/>
      <c r="L70" s="334"/>
      <c r="M70" s="161"/>
    </row>
    <row r="71" spans="1:16" ht="45" customHeight="1" x14ac:dyDescent="0.3">
      <c r="A71" s="638"/>
      <c r="B71" s="161"/>
      <c r="C71" s="335"/>
      <c r="D71" s="659" t="s">
        <v>282</v>
      </c>
      <c r="E71" s="694"/>
      <c r="F71" s="694"/>
      <c r="G71" s="694"/>
      <c r="H71" s="694"/>
      <c r="I71" s="694"/>
      <c r="J71" s="694"/>
      <c r="K71" s="694"/>
      <c r="L71" s="336"/>
      <c r="M71" s="316"/>
    </row>
    <row r="72" spans="1:16" ht="6" customHeight="1" x14ac:dyDescent="0.3">
      <c r="A72" s="638"/>
      <c r="B72" s="169"/>
      <c r="C72" s="171"/>
      <c r="D72" s="91"/>
      <c r="E72" s="185"/>
      <c r="F72" s="171"/>
      <c r="G72" s="171"/>
      <c r="H72" s="171"/>
      <c r="I72" s="171"/>
      <c r="J72" s="171"/>
      <c r="K72" s="171"/>
      <c r="L72" s="139"/>
      <c r="M72" s="161"/>
    </row>
    <row r="73" spans="1:16" ht="21.75" customHeight="1" x14ac:dyDescent="0.3">
      <c r="A73" s="638"/>
      <c r="B73" s="169"/>
      <c r="C73" s="268"/>
      <c r="D73" s="256" t="str">
        <f>IF(J3_P1!Q116=5,J3_P1!F10,"Clic en Natural o Jurídico")</f>
        <v>Clic en Natural o Jurídico</v>
      </c>
      <c r="E73" s="337"/>
      <c r="F73" s="338"/>
      <c r="G73" s="338"/>
      <c r="H73" s="248"/>
      <c r="I73" s="693"/>
      <c r="J73" s="693"/>
      <c r="K73" s="693"/>
      <c r="L73" s="270" t="str">
        <f>IF(N73=1,"","*")</f>
        <v>*</v>
      </c>
      <c r="M73" s="161"/>
      <c r="N73" s="18">
        <f>IF(D73&lt;&gt;"Clic en Natural o Jurídico",1,0)</f>
        <v>0</v>
      </c>
      <c r="P73" s="18" t="s">
        <v>156</v>
      </c>
    </row>
    <row r="74" spans="1:16" ht="6" customHeight="1" x14ac:dyDescent="0.3">
      <c r="A74" s="638"/>
      <c r="B74" s="169"/>
      <c r="C74" s="171"/>
      <c r="D74" s="339"/>
      <c r="E74" s="337"/>
      <c r="F74" s="338"/>
      <c r="G74" s="338"/>
      <c r="H74" s="338"/>
      <c r="I74" s="338"/>
      <c r="J74" s="338"/>
      <c r="K74" s="338"/>
      <c r="L74" s="340"/>
      <c r="M74" s="161"/>
    </row>
    <row r="75" spans="1:16" ht="21.75" customHeight="1" x14ac:dyDescent="0.3">
      <c r="A75" s="638"/>
      <c r="B75" s="169"/>
      <c r="C75" s="268"/>
      <c r="D75" s="256" t="str">
        <f>IF(J3_P2!Q116=5,J3_P2!F10,"Clic en Natural o Jurídico")</f>
        <v>Clic en Natural o Jurídico</v>
      </c>
      <c r="E75" s="337"/>
      <c r="F75" s="338"/>
      <c r="G75" s="338"/>
      <c r="H75" s="256"/>
      <c r="I75" s="695"/>
      <c r="J75" s="695"/>
      <c r="K75" s="695"/>
      <c r="L75" s="270" t="str">
        <f>IF(N75=1,"","*")</f>
        <v>*</v>
      </c>
      <c r="M75" s="161"/>
      <c r="N75" s="18">
        <f>IF(D75&lt;&gt;"Clic en Natural o Jurídico",1,0)</f>
        <v>0</v>
      </c>
    </row>
    <row r="76" spans="1:16" ht="6" customHeight="1" x14ac:dyDescent="0.3">
      <c r="A76" s="638"/>
      <c r="B76" s="169"/>
      <c r="C76" s="171"/>
      <c r="D76" s="141"/>
      <c r="E76" s="337"/>
      <c r="F76" s="338"/>
      <c r="G76" s="338"/>
      <c r="H76" s="338"/>
      <c r="I76" s="338"/>
      <c r="J76" s="338"/>
      <c r="K76" s="338"/>
      <c r="L76" s="138"/>
      <c r="M76" s="161"/>
    </row>
    <row r="77" spans="1:16" ht="21.75" customHeight="1" x14ac:dyDescent="0.3">
      <c r="A77" s="638"/>
      <c r="B77" s="169"/>
      <c r="C77" s="268"/>
      <c r="D77" s="256" t="str">
        <f>IF(J3_P3!Q116=5,J3_P3!F10,"Clic en Natural o Jurídico")</f>
        <v>Clic en Natural o Jurídico</v>
      </c>
      <c r="E77" s="337"/>
      <c r="F77" s="338"/>
      <c r="G77" s="338"/>
      <c r="H77" s="256"/>
      <c r="I77" s="695"/>
      <c r="J77" s="695"/>
      <c r="K77" s="695"/>
      <c r="L77" s="270" t="str">
        <f>IF(N77=1,"","*")</f>
        <v>*</v>
      </c>
      <c r="M77" s="161"/>
      <c r="N77" s="18">
        <f>IF(D77&lt;&gt;"Clic en Natural o Jurídico",1,0)</f>
        <v>0</v>
      </c>
    </row>
    <row r="78" spans="1:16" ht="6" customHeight="1" x14ac:dyDescent="0.3">
      <c r="A78" s="638"/>
      <c r="B78" s="169"/>
      <c r="C78" s="171"/>
      <c r="D78" s="141"/>
      <c r="E78" s="337"/>
      <c r="F78" s="338"/>
      <c r="G78" s="338"/>
      <c r="H78" s="338"/>
      <c r="I78" s="338"/>
      <c r="J78" s="338"/>
      <c r="K78" s="338"/>
      <c r="L78" s="138"/>
      <c r="M78" s="161"/>
    </row>
    <row r="79" spans="1:16" ht="21.75" hidden="1" customHeight="1" x14ac:dyDescent="0.3">
      <c r="A79" s="638"/>
      <c r="B79" s="169"/>
      <c r="C79" s="268"/>
      <c r="D79" s="87"/>
      <c r="E79" s="337"/>
      <c r="F79" s="656"/>
      <c r="G79" s="656"/>
      <c r="H79" s="656"/>
      <c r="I79" s="656"/>
      <c r="J79" s="656"/>
      <c r="K79" s="656"/>
      <c r="L79" s="139"/>
      <c r="M79" s="161"/>
    </row>
    <row r="80" spans="1:16" ht="6" hidden="1" customHeight="1" x14ac:dyDescent="0.3">
      <c r="A80" s="638"/>
      <c r="B80" s="169"/>
      <c r="C80" s="171"/>
      <c r="D80" s="91"/>
      <c r="E80" s="337"/>
      <c r="F80" s="338"/>
      <c r="G80" s="338"/>
      <c r="H80" s="338"/>
      <c r="I80" s="338"/>
      <c r="J80" s="338"/>
      <c r="K80" s="338"/>
      <c r="L80" s="139"/>
      <c r="M80" s="161"/>
    </row>
    <row r="81" spans="1:16" ht="21.75" hidden="1" customHeight="1" x14ac:dyDescent="0.3">
      <c r="A81" s="638"/>
      <c r="B81" s="169"/>
      <c r="C81" s="294"/>
      <c r="D81" s="87"/>
      <c r="E81" s="337"/>
      <c r="F81" s="657"/>
      <c r="G81" s="657"/>
      <c r="H81" s="657"/>
      <c r="I81" s="657"/>
      <c r="J81" s="657"/>
      <c r="K81" s="657"/>
      <c r="L81" s="139"/>
      <c r="M81" s="161"/>
    </row>
    <row r="82" spans="1:16" ht="6" hidden="1" customHeight="1" x14ac:dyDescent="0.3">
      <c r="A82" s="638"/>
      <c r="B82" s="169"/>
      <c r="C82" s="171"/>
      <c r="D82" s="91"/>
      <c r="E82" s="337"/>
      <c r="F82" s="338"/>
      <c r="G82" s="338"/>
      <c r="H82" s="338"/>
      <c r="I82" s="338"/>
      <c r="J82" s="338"/>
      <c r="K82" s="338"/>
      <c r="L82" s="139"/>
      <c r="M82" s="161"/>
    </row>
    <row r="83" spans="1:16" ht="21.75" hidden="1" customHeight="1" x14ac:dyDescent="0.3">
      <c r="A83" s="638"/>
      <c r="B83" s="169"/>
      <c r="C83" s="268"/>
      <c r="D83" s="87"/>
      <c r="E83" s="337"/>
      <c r="F83" s="658"/>
      <c r="G83" s="658"/>
      <c r="H83" s="658"/>
      <c r="I83" s="658"/>
      <c r="J83" s="658"/>
      <c r="K83" s="658"/>
      <c r="L83" s="139"/>
      <c r="M83" s="161"/>
    </row>
    <row r="84" spans="1:16" ht="6" customHeight="1" x14ac:dyDescent="0.3">
      <c r="A84" s="638"/>
      <c r="B84" s="169"/>
      <c r="C84" s="171"/>
      <c r="D84" s="91"/>
      <c r="E84" s="185"/>
      <c r="F84" s="171"/>
      <c r="G84" s="171"/>
      <c r="H84" s="171"/>
      <c r="I84" s="171"/>
      <c r="J84" s="171"/>
      <c r="K84" s="171"/>
      <c r="L84" s="139"/>
      <c r="M84" s="161"/>
    </row>
    <row r="85" spans="1:16" ht="18.75" customHeight="1" x14ac:dyDescent="0.3">
      <c r="A85" s="638"/>
      <c r="B85" s="365" t="str">
        <f>IF(N86=0,'P1'!P1,'P1'!Q1)</f>
        <v>Faltan datos, por favor revise los asteriscos rojos</v>
      </c>
      <c r="C85" s="365"/>
      <c r="D85" s="365"/>
      <c r="E85" s="365"/>
      <c r="F85" s="365"/>
      <c r="G85" s="365"/>
      <c r="H85" s="365"/>
      <c r="I85" s="365"/>
      <c r="J85" s="365"/>
      <c r="K85" s="365"/>
      <c r="L85" s="365"/>
      <c r="M85" s="161"/>
    </row>
    <row r="86" spans="1:16" ht="36.75" customHeight="1" x14ac:dyDescent="0.3">
      <c r="A86" s="638"/>
      <c r="B86" s="161"/>
      <c r="C86" s="161"/>
      <c r="D86" s="164"/>
      <c r="E86" s="164"/>
      <c r="F86" s="161"/>
      <c r="G86" s="161"/>
      <c r="H86" s="161"/>
      <c r="I86" s="161"/>
      <c r="J86" s="161"/>
      <c r="K86" s="161"/>
      <c r="L86" s="161"/>
      <c r="M86" s="161"/>
      <c r="N86" s="18">
        <f>IF(SUM(N73:N83)&gt;0,1,0)</f>
        <v>0</v>
      </c>
      <c r="P86" s="66">
        <f>+N21+N45+N65+N86</f>
        <v>0</v>
      </c>
    </row>
    <row r="87" spans="1:16" ht="80.099999999999994" customHeight="1" x14ac:dyDescent="0.3">
      <c r="A87" s="53"/>
      <c r="B87" s="80"/>
      <c r="C87" s="53"/>
      <c r="D87" s="54"/>
      <c r="E87" s="54"/>
      <c r="F87" s="53"/>
      <c r="G87" s="53"/>
      <c r="H87" s="53"/>
      <c r="I87" s="53"/>
      <c r="J87" s="53"/>
      <c r="K87" s="53"/>
      <c r="L87" s="53"/>
      <c r="M87" s="53"/>
    </row>
    <row r="88" spans="1:16" hidden="1" x14ac:dyDescent="0.3"/>
    <row r="89" spans="1:16" hidden="1" x14ac:dyDescent="0.3"/>
    <row r="90" spans="1:16" hidden="1" x14ac:dyDescent="0.3"/>
    <row r="91" spans="1:16" hidden="1" x14ac:dyDescent="0.3"/>
    <row r="92" spans="1:16" hidden="1" x14ac:dyDescent="0.3"/>
    <row r="93" spans="1:16" hidden="1" x14ac:dyDescent="0.3"/>
    <row r="94" spans="1:16" hidden="1" x14ac:dyDescent="0.3"/>
    <row r="95" spans="1:16" hidden="1" x14ac:dyDescent="0.3"/>
    <row r="96" spans="1:1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t="18.75" hidden="1" customHeight="1" x14ac:dyDescent="0.3"/>
    <row r="106" ht="18.75" hidden="1" customHeight="1" x14ac:dyDescent="0.3"/>
    <row r="107" ht="18.75" hidden="1" customHeight="1" x14ac:dyDescent="0.3"/>
    <row r="108" ht="18.75" hidden="1" customHeight="1" x14ac:dyDescent="0.3"/>
    <row r="109" ht="18.75" hidden="1" customHeight="1" x14ac:dyDescent="0.3"/>
    <row r="110" ht="18.75" hidden="1" customHeight="1" x14ac:dyDescent="0.3"/>
    <row r="111" ht="18.75" hidden="1" customHeight="1" x14ac:dyDescent="0.3"/>
    <row r="112" ht="18.75" hidden="1" customHeight="1" x14ac:dyDescent="0.3"/>
    <row r="113" ht="18.75" hidden="1" customHeight="1" x14ac:dyDescent="0.3"/>
    <row r="114" ht="18.75" hidden="1" customHeight="1" x14ac:dyDescent="0.3"/>
    <row r="115" ht="18.75" hidden="1" customHeight="1" x14ac:dyDescent="0.3"/>
    <row r="116" ht="18.75" hidden="1" customHeight="1" x14ac:dyDescent="0.3"/>
    <row r="117" ht="18.75" hidden="1" customHeight="1" x14ac:dyDescent="0.3"/>
    <row r="118" ht="18.75" hidden="1" customHeight="1" x14ac:dyDescent="0.3"/>
    <row r="119" ht="18.75" hidden="1" customHeight="1" x14ac:dyDescent="0.3"/>
    <row r="120" ht="18.75" hidden="1" customHeight="1" x14ac:dyDescent="0.3"/>
    <row r="121" ht="18.75" hidden="1" customHeight="1" x14ac:dyDescent="0.3"/>
    <row r="122" ht="18.75" hidden="1" customHeight="1" x14ac:dyDescent="0.3"/>
    <row r="123" ht="18.75" hidden="1" customHeight="1" x14ac:dyDescent="0.3"/>
    <row r="124" ht="18.75" hidden="1" customHeight="1" x14ac:dyDescent="0.3"/>
    <row r="125" ht="18.75" hidden="1" customHeight="1" x14ac:dyDescent="0.3"/>
    <row r="126" ht="18.75" hidden="1" customHeight="1" x14ac:dyDescent="0.3"/>
    <row r="127" ht="18.75" hidden="1" customHeight="1" x14ac:dyDescent="0.3"/>
    <row r="128" ht="18.75" hidden="1" customHeight="1" x14ac:dyDescent="0.3"/>
    <row r="129" ht="18.75" hidden="1" customHeight="1" x14ac:dyDescent="0.3"/>
    <row r="130" ht="18.75" hidden="1" customHeight="1" x14ac:dyDescent="0.3"/>
    <row r="131" ht="18.75" hidden="1" customHeight="1" x14ac:dyDescent="0.3"/>
    <row r="132" ht="18.75" hidden="1" customHeight="1" x14ac:dyDescent="0.3"/>
    <row r="133" ht="18.75" hidden="1" customHeight="1" x14ac:dyDescent="0.3"/>
    <row r="134" ht="18.75" hidden="1" customHeight="1" x14ac:dyDescent="0.3"/>
    <row r="135" ht="18.75" hidden="1" customHeight="1" x14ac:dyDescent="0.3"/>
    <row r="136" ht="18.75" hidden="1" customHeight="1" x14ac:dyDescent="0.3"/>
    <row r="137" ht="18.75" hidden="1" customHeight="1" x14ac:dyDescent="0.3"/>
    <row r="138" ht="18.75" hidden="1" customHeight="1" x14ac:dyDescent="0.3"/>
    <row r="139" ht="18.75" hidden="1" customHeight="1" x14ac:dyDescent="0.3"/>
    <row r="140" ht="18.75" hidden="1" customHeight="1" x14ac:dyDescent="0.3"/>
    <row r="141" ht="18.75" hidden="1" customHeight="1" x14ac:dyDescent="0.3"/>
    <row r="142" ht="18.75" hidden="1" customHeight="1" x14ac:dyDescent="0.3"/>
    <row r="143" ht="18.75" hidden="1" customHeight="1" x14ac:dyDescent="0.3"/>
    <row r="144" ht="18.75" hidden="1" customHeight="1" x14ac:dyDescent="0.3"/>
    <row r="145" ht="18.75" hidden="1" customHeight="1" x14ac:dyDescent="0.3"/>
    <row r="146" ht="18.75" hidden="1" customHeight="1" x14ac:dyDescent="0.3"/>
    <row r="147" ht="18.75" hidden="1" customHeight="1" x14ac:dyDescent="0.3"/>
    <row r="148" ht="18.75" hidden="1" customHeight="1" x14ac:dyDescent="0.3"/>
    <row r="149" ht="18.75" hidden="1" customHeight="1" x14ac:dyDescent="0.3"/>
  </sheetData>
  <sheetProtection sheet="1" objects="1" scenarios="1"/>
  <mergeCells count="49">
    <mergeCell ref="A68:A86"/>
    <mergeCell ref="D71:K71"/>
    <mergeCell ref="F79:K79"/>
    <mergeCell ref="F81:K81"/>
    <mergeCell ref="A48:A65"/>
    <mergeCell ref="D51:D54"/>
    <mergeCell ref="F51:K51"/>
    <mergeCell ref="F52:K52"/>
    <mergeCell ref="F53:K53"/>
    <mergeCell ref="F54:K54"/>
    <mergeCell ref="I75:K75"/>
    <mergeCell ref="B85:L85"/>
    <mergeCell ref="I77:K77"/>
    <mergeCell ref="F83:K83"/>
    <mergeCell ref="D60:K60"/>
    <mergeCell ref="D61:J61"/>
    <mergeCell ref="L56:L57"/>
    <mergeCell ref="D56:D57"/>
    <mergeCell ref="F56:K56"/>
    <mergeCell ref="F57:K57"/>
    <mergeCell ref="I73:K73"/>
    <mergeCell ref="D62:K62"/>
    <mergeCell ref="B64:L64"/>
    <mergeCell ref="M35:M37"/>
    <mergeCell ref="F36:I36"/>
    <mergeCell ref="F37:I37"/>
    <mergeCell ref="F39:K39"/>
    <mergeCell ref="D41:D42"/>
    <mergeCell ref="F41:K41"/>
    <mergeCell ref="A24:A45"/>
    <mergeCell ref="D25:K25"/>
    <mergeCell ref="F27:K27"/>
    <mergeCell ref="F29:K29"/>
    <mergeCell ref="F30:K30"/>
    <mergeCell ref="F31:K31"/>
    <mergeCell ref="F33:K33"/>
    <mergeCell ref="F35:I35"/>
    <mergeCell ref="B44:L44"/>
    <mergeCell ref="A1:A21"/>
    <mergeCell ref="D2:H2"/>
    <mergeCell ref="H4:K4"/>
    <mergeCell ref="F6:K6"/>
    <mergeCell ref="F8:K8"/>
    <mergeCell ref="F10:K10"/>
    <mergeCell ref="F12:K12"/>
    <mergeCell ref="F14:K14"/>
    <mergeCell ref="F16:K16"/>
    <mergeCell ref="F18:K18"/>
    <mergeCell ref="B20:L20"/>
  </mergeCells>
  <conditionalFormatting sqref="F41:K41">
    <cfRule type="expression" dxfId="68" priority="9">
      <formula>$R$35</formula>
    </cfRule>
  </conditionalFormatting>
  <conditionalFormatting sqref="F83:K83">
    <cfRule type="expression" dxfId="67" priority="8">
      <formula>$O$83</formula>
    </cfRule>
  </conditionalFormatting>
  <conditionalFormatting sqref="D73">
    <cfRule type="cellIs" dxfId="66" priority="7" operator="equal">
      <formula>"Clic en Natural o Jurídico"</formula>
    </cfRule>
  </conditionalFormatting>
  <conditionalFormatting sqref="D75">
    <cfRule type="cellIs" dxfId="65" priority="6" operator="equal">
      <formula>"Clic en Natural o Jurídico"</formula>
    </cfRule>
  </conditionalFormatting>
  <conditionalFormatting sqref="D77">
    <cfRule type="cellIs" dxfId="64" priority="5" operator="equal">
      <formula>"Clic en Natural o Jurídico"</formula>
    </cfRule>
  </conditionalFormatting>
  <conditionalFormatting sqref="B20:L20">
    <cfRule type="expression" dxfId="63" priority="4">
      <formula>NOT($N$21)</formula>
    </cfRule>
  </conditionalFormatting>
  <conditionalFormatting sqref="B44:L44">
    <cfRule type="expression" dxfId="62" priority="3">
      <formula>NOT($N$45)</formula>
    </cfRule>
  </conditionalFormatting>
  <conditionalFormatting sqref="B64:L64">
    <cfRule type="expression" dxfId="61" priority="2">
      <formula>NOT($N$65)</formula>
    </cfRule>
  </conditionalFormatting>
  <conditionalFormatting sqref="B85:L85">
    <cfRule type="expression" dxfId="60" priority="1">
      <formula>NOT($N$86)</formula>
    </cfRule>
  </conditionalFormatting>
  <dataValidations count="5">
    <dataValidation type="whole" operator="greaterThan" allowBlank="1" showInputMessage="1" showErrorMessage="1" promptTitle="Ej:" prompt="Teléfono fijo: 2830000_x000a_Celular: 70510100" sqref="F27:K27">
      <formula1>1000000</formula1>
    </dataValidation>
    <dataValidation type="date" allowBlank="1" showInputMessage="1" showErrorMessage="1" promptTitle="Ej:" prompt="01/01/1935" sqref="F8:K8">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M35:M37"/>
    <dataValidation type="list" allowBlank="1" showInputMessage="1" showErrorMessage="1" sqref="K35:K37 K61">
      <formula1>"SI,NO"</formula1>
    </dataValidation>
    <dataValidation type="whole" operator="greaterThan" allowBlank="1" showInputMessage="1" showErrorMessage="1" sqref="F16:K16">
      <formula1>100000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Listas!$F$2:$F$10</xm:f>
          </x14:formula1>
          <xm:sqref>F14:K14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38"/>
  <sheetViews>
    <sheetView showRowColHeaders="0" topLeftCell="A4" zoomScaleNormal="100" workbookViewId="0">
      <selection activeCell="L4" sqref="L4"/>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173</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175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3 (Socio 1)</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3 (Socio 1)</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3 (Socio 1)</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3 (Socio 1)</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680" t="str">
        <f>IF(O116=0,'P1'!P1,'P1'!Q1)</f>
        <v>Faltan datos, por favor revise los asteriscos rojos</v>
      </c>
      <c r="C115" s="680"/>
      <c r="D115" s="680"/>
      <c r="E115" s="680"/>
      <c r="F115" s="680"/>
      <c r="G115" s="680"/>
      <c r="H115" s="680"/>
      <c r="I115" s="680"/>
      <c r="J115" s="680"/>
      <c r="K115" s="680"/>
      <c r="L115" s="680"/>
      <c r="M115" s="680"/>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24:M24"/>
    <mergeCell ref="B44:M44"/>
    <mergeCell ref="B65:M65"/>
    <mergeCell ref="B88:M88"/>
    <mergeCell ref="B115:M115"/>
    <mergeCell ref="M72:M73"/>
    <mergeCell ref="F72:L72"/>
    <mergeCell ref="F73:L73"/>
    <mergeCell ref="D77:D78"/>
    <mergeCell ref="F77:L77"/>
    <mergeCell ref="D80:L80"/>
    <mergeCell ref="D81:K82"/>
    <mergeCell ref="D83:K83"/>
    <mergeCell ref="D84:K84"/>
    <mergeCell ref="D85:K85"/>
    <mergeCell ref="F41:L41"/>
    <mergeCell ref="K16:L16"/>
    <mergeCell ref="A92:A116"/>
    <mergeCell ref="D95:D97"/>
    <mergeCell ref="D99:D101"/>
    <mergeCell ref="F103:L103"/>
    <mergeCell ref="F105:L105"/>
    <mergeCell ref="F107:L107"/>
    <mergeCell ref="F109:L109"/>
    <mergeCell ref="F111:L111"/>
    <mergeCell ref="F113:L113"/>
    <mergeCell ref="D86:L86"/>
    <mergeCell ref="F60:H60"/>
    <mergeCell ref="D62:D63"/>
    <mergeCell ref="F62:I62"/>
    <mergeCell ref="A69:A89"/>
    <mergeCell ref="D72:D73"/>
    <mergeCell ref="A48:A66"/>
    <mergeCell ref="D51:D54"/>
    <mergeCell ref="F51:L51"/>
    <mergeCell ref="F52:L52"/>
    <mergeCell ref="F53:L53"/>
    <mergeCell ref="F54:L54"/>
    <mergeCell ref="F58:L58"/>
    <mergeCell ref="F18:L18"/>
    <mergeCell ref="F20:L20"/>
    <mergeCell ref="F22:L22"/>
    <mergeCell ref="A28:A45"/>
    <mergeCell ref="D29:L29"/>
    <mergeCell ref="F31:L31"/>
    <mergeCell ref="F33:L33"/>
    <mergeCell ref="F34:L34"/>
    <mergeCell ref="F35:L35"/>
    <mergeCell ref="F37:L37"/>
    <mergeCell ref="A1:A25"/>
    <mergeCell ref="F4:I4"/>
    <mergeCell ref="F12:L12"/>
    <mergeCell ref="F14:L14"/>
    <mergeCell ref="F39:L39"/>
    <mergeCell ref="D41:D42"/>
    <mergeCell ref="N4:N6"/>
    <mergeCell ref="F5:I5"/>
    <mergeCell ref="F6:I6"/>
    <mergeCell ref="H8:L8"/>
    <mergeCell ref="F10:L10"/>
    <mergeCell ref="M4:M6"/>
  </mergeCells>
  <conditionalFormatting sqref="F58:L58">
    <cfRule type="expression" dxfId="59" priority="8">
      <formula>$P$56</formula>
    </cfRule>
  </conditionalFormatting>
  <conditionalFormatting sqref="F103:L103 F105:L105 F107:L107">
    <cfRule type="expression" dxfId="58" priority="7">
      <formula>$P$100</formula>
    </cfRule>
  </conditionalFormatting>
  <conditionalFormatting sqref="F41:L41">
    <cfRule type="expression" dxfId="57" priority="10">
      <formula>$S$4</formula>
    </cfRule>
  </conditionalFormatting>
  <conditionalFormatting sqref="F8">
    <cfRule type="expression" dxfId="56" priority="6">
      <formula>$P$8</formula>
    </cfRule>
  </conditionalFormatting>
  <conditionalFormatting sqref="F77:L77">
    <cfRule type="expression" dxfId="55" priority="11">
      <formula>$P$75</formula>
    </cfRule>
  </conditionalFormatting>
  <conditionalFormatting sqref="F111:L111 F113:L113">
    <cfRule type="expression" dxfId="54" priority="12">
      <formula>$P$109</formula>
    </cfRule>
  </conditionalFormatting>
  <conditionalFormatting sqref="K16">
    <cfRule type="expression" dxfId="53" priority="44">
      <formula>$P$16</formula>
    </cfRule>
  </conditionalFormatting>
  <conditionalFormatting sqref="B24:M24">
    <cfRule type="expression" dxfId="52" priority="5">
      <formula>NOT($O$25)</formula>
    </cfRule>
  </conditionalFormatting>
  <conditionalFormatting sqref="B44:M44">
    <cfRule type="expression" dxfId="51" priority="4">
      <formula>NOT($O$45)</formula>
    </cfRule>
  </conditionalFormatting>
  <conditionalFormatting sqref="B65:M65">
    <cfRule type="expression" dxfId="50" priority="3">
      <formula>NOT($O$66)</formula>
    </cfRule>
  </conditionalFormatting>
  <conditionalFormatting sqref="B88:M88">
    <cfRule type="expression" dxfId="49" priority="2">
      <formula>NOT($O$89)</formula>
    </cfRule>
  </conditionalFormatting>
  <conditionalFormatting sqref="B115:M115">
    <cfRule type="expression" dxfId="48" priority="1">
      <formula>NOT($O$116)</formula>
    </cfRule>
  </conditionalFormatting>
  <dataValidations count="10">
    <dataValidation allowBlank="1" showInputMessage="1" showErrorMessage="1" promptTitle="Ayuda" prompt="Alta Gerencia:_x000a_Todos los puestos que vienen despues del Gerente General" sqref="N56"/>
    <dataValidation type="whole" operator="greaterThan" allowBlank="1" showInputMessage="1" showErrorMessage="1" promptTitle="Ej:" prompt="Teléfono fijo: 2830000_x000a_Celular: 70510100" sqref="F31:L31">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6"/>
    <dataValidation type="decimal" operator="greaterThan" allowBlank="1" showInputMessage="1" showErrorMessage="1" sqref="F63:G63">
      <formula1>0</formula1>
    </dataValidation>
    <dataValidation type="list" allowBlank="1" showInputMessage="1" showErrorMessage="1" sqref="L4:L6 F96 F56 L82:L85 F75 F100">
      <formula1>"SI,NO"</formula1>
    </dataValidation>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F62:I62</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F109:L109</xm:sqref>
        </x14:dataValidation>
        <x14:dataValidation type="list" allowBlank="1" showInputMessage="1" showErrorMessage="1">
          <x14:formula1>
            <xm:f>Listas!$E$2:$E$4</xm:f>
          </x14:formula1>
          <xm:sqref>F16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38"/>
  <sheetViews>
    <sheetView showRowColHeaders="0" topLeftCell="A4" zoomScaleNormal="100" workbookViewId="0">
      <selection activeCell="L4" sqref="L4"/>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167</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175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2 (Socio 2)</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2 (Socio 2)</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2 (Socio 2)</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2 (Socio 2)</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680" t="str">
        <f>IF(O116=0,'P1'!P1,'P1'!Q1)</f>
        <v>Faltan datos, por favor revise los asteriscos rojos</v>
      </c>
      <c r="C115" s="680"/>
      <c r="D115" s="680"/>
      <c r="E115" s="680"/>
      <c r="F115" s="680"/>
      <c r="G115" s="680"/>
      <c r="H115" s="680"/>
      <c r="I115" s="680"/>
      <c r="J115" s="680"/>
      <c r="K115" s="680"/>
      <c r="L115" s="680"/>
      <c r="M115" s="680"/>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24:M24"/>
    <mergeCell ref="B44:M44"/>
    <mergeCell ref="B65:M65"/>
    <mergeCell ref="B88:M88"/>
    <mergeCell ref="B115:M115"/>
    <mergeCell ref="M72:M73"/>
    <mergeCell ref="F72:L72"/>
    <mergeCell ref="F73:L73"/>
    <mergeCell ref="D77:D78"/>
    <mergeCell ref="F77:L77"/>
    <mergeCell ref="D80:L80"/>
    <mergeCell ref="D81:K82"/>
    <mergeCell ref="D83:K83"/>
    <mergeCell ref="D84:K84"/>
    <mergeCell ref="D85:K85"/>
    <mergeCell ref="F41:L41"/>
    <mergeCell ref="K16:L16"/>
    <mergeCell ref="A92:A116"/>
    <mergeCell ref="D95:D97"/>
    <mergeCell ref="D99:D101"/>
    <mergeCell ref="F103:L103"/>
    <mergeCell ref="F105:L105"/>
    <mergeCell ref="F107:L107"/>
    <mergeCell ref="F109:L109"/>
    <mergeCell ref="F111:L111"/>
    <mergeCell ref="F113:L113"/>
    <mergeCell ref="D86:L86"/>
    <mergeCell ref="F60:H60"/>
    <mergeCell ref="D62:D63"/>
    <mergeCell ref="F62:I62"/>
    <mergeCell ref="A69:A89"/>
    <mergeCell ref="D72:D73"/>
    <mergeCell ref="A48:A66"/>
    <mergeCell ref="D51:D54"/>
    <mergeCell ref="F51:L51"/>
    <mergeCell ref="F52:L52"/>
    <mergeCell ref="F53:L53"/>
    <mergeCell ref="F54:L54"/>
    <mergeCell ref="F58:L58"/>
    <mergeCell ref="F18:L18"/>
    <mergeCell ref="F20:L20"/>
    <mergeCell ref="F22:L22"/>
    <mergeCell ref="A28:A45"/>
    <mergeCell ref="D29:L29"/>
    <mergeCell ref="F31:L31"/>
    <mergeCell ref="F33:L33"/>
    <mergeCell ref="F34:L34"/>
    <mergeCell ref="F35:L35"/>
    <mergeCell ref="F37:L37"/>
    <mergeCell ref="A1:A25"/>
    <mergeCell ref="F4:I4"/>
    <mergeCell ref="F12:L12"/>
    <mergeCell ref="F14:L14"/>
    <mergeCell ref="F39:L39"/>
    <mergeCell ref="D41:D42"/>
    <mergeCell ref="N4:N6"/>
    <mergeCell ref="F5:I5"/>
    <mergeCell ref="F6:I6"/>
    <mergeCell ref="H8:L8"/>
    <mergeCell ref="F10:L10"/>
    <mergeCell ref="M4:M6"/>
  </mergeCells>
  <conditionalFormatting sqref="F58:L58">
    <cfRule type="expression" dxfId="47" priority="8">
      <formula>$P$56</formula>
    </cfRule>
  </conditionalFormatting>
  <conditionalFormatting sqref="F103:L103 F105:L105 F107:L107">
    <cfRule type="expression" dxfId="46" priority="7">
      <formula>$P$100</formula>
    </cfRule>
  </conditionalFormatting>
  <conditionalFormatting sqref="F41:L41">
    <cfRule type="expression" dxfId="45" priority="10">
      <formula>$S$4</formula>
    </cfRule>
  </conditionalFormatting>
  <conditionalFormatting sqref="F8">
    <cfRule type="expression" dxfId="44" priority="6">
      <formula>$P$8</formula>
    </cfRule>
  </conditionalFormatting>
  <conditionalFormatting sqref="F77:L77">
    <cfRule type="expression" dxfId="43" priority="11">
      <formula>$P$75</formula>
    </cfRule>
  </conditionalFormatting>
  <conditionalFormatting sqref="F111:L111 F113:L113">
    <cfRule type="expression" dxfId="42" priority="12">
      <formula>$P$109</formula>
    </cfRule>
  </conditionalFormatting>
  <conditionalFormatting sqref="K16">
    <cfRule type="expression" dxfId="41" priority="43">
      <formula>$P$16</formula>
    </cfRule>
  </conditionalFormatting>
  <conditionalFormatting sqref="B24:M24">
    <cfRule type="expression" dxfId="40" priority="5">
      <formula>NOT($O$25)</formula>
    </cfRule>
  </conditionalFormatting>
  <conditionalFormatting sqref="B44:M44">
    <cfRule type="expression" dxfId="39" priority="4">
      <formula>NOT($O$45)</formula>
    </cfRule>
  </conditionalFormatting>
  <conditionalFormatting sqref="B65:M65">
    <cfRule type="expression" dxfId="38" priority="3">
      <formula>NOT($O$66)</formula>
    </cfRule>
  </conditionalFormatting>
  <conditionalFormatting sqref="B88:M88">
    <cfRule type="expression" dxfId="37" priority="2">
      <formula>NOT($O$89)</formula>
    </cfRule>
  </conditionalFormatting>
  <conditionalFormatting sqref="B115:M115">
    <cfRule type="expression" dxfId="36" priority="1">
      <formula>NOT($O$116)</formula>
    </cfRule>
  </conditionalFormatting>
  <dataValidations count="10">
    <dataValidation type="list" allowBlank="1" showInputMessage="1" showErrorMessage="1" sqref="L4:L6 F96 F56 L82:L85 F75 F100">
      <formula1>"SI,NO"</formula1>
    </dataValidation>
    <dataValidation type="decimal" operator="greaterThan" allowBlank="1" showInputMessage="1" showErrorMessage="1" sqref="F63:G63">
      <formula1>0</formula1>
    </dataValidation>
    <dataValidation allowBlank="1" showInputMessage="1" showErrorMessage="1" promptTitle="Ayuda" prompt="Funcionarios que ocupan o han ocupado cargos directivos y ejecutivos en el sector público y toman las decisiones respecto a la administración de recursos." sqref="N96"/>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type="date" allowBlank="1" showInputMessage="1" showErrorMessage="1" promptTitle="Ej:" prompt="01/01/1935" sqref="F12:G12">
      <formula1>7306</formula1>
      <formula2>46022</formula2>
    </dataValidation>
    <dataValidation type="whole" operator="greaterThan" allowBlank="1" showInputMessage="1" showErrorMessage="1" promptTitle="Ej:" prompt="Teléfono fijo: 2830000_x000a_Celular: 70510100" sqref="F31:L31">
      <formula1>1000000</formula1>
    </dataValidation>
    <dataValidation allowBlank="1" showInputMessage="1" showErrorMessage="1" promptTitle="Ayuda" prompt="Alta Gerencia:_x000a_Todos los puestos que vienen despues del Gerente General" sqref="N56"/>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Listas!$E$2:$E$4</xm:f>
          </x14:formula1>
          <xm:sqref>F16</xm:sqref>
        </x14:dataValidation>
        <x14:dataValidation type="list" allowBlank="1" showInputMessage="1" showErrorMessage="1">
          <x14:formula1>
            <xm:f>Listas!$A$2:$A$7</xm:f>
          </x14:formula1>
          <xm:sqref>F109:L109</xm:sqref>
        </x14:dataValidation>
        <x14:dataValidation type="list" allowBlank="1" showInputMessage="1" showErrorMessage="1">
          <x14:formula1>
            <xm:f>Listas!$F$2:$F$10</xm:f>
          </x14:formula1>
          <xm:sqref>F18:G18</xm:sqref>
        </x14:dataValidation>
        <x14:dataValidation type="list" operator="greaterThan" allowBlank="1" showInputMessage="1" showErrorMessage="1">
          <x14:formula1>
            <xm:f>Listas!$G$2:$G$5</xm:f>
          </x14:formula1>
          <xm:sqref>F62:I62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16"/>
  <sheetViews>
    <sheetView showRowColHeaders="0" workbookViewId="0">
      <selection activeCell="G10" sqref="G10"/>
    </sheetView>
  </sheetViews>
  <sheetFormatPr baseColWidth="10" defaultColWidth="0" defaultRowHeight="18.75" zeroHeight="1" x14ac:dyDescent="0.3"/>
  <cols>
    <col min="1" max="1" width="4.7109375" style="27" customWidth="1"/>
    <col min="2" max="2" width="1" style="27" customWidth="1"/>
    <col min="3" max="3" width="1.7109375" style="27" customWidth="1"/>
    <col min="4" max="4" width="28.5703125" style="23" customWidth="1"/>
    <col min="5" max="5" width="12.140625" style="23" customWidth="1"/>
    <col min="6" max="6" width="0.5703125" style="23" customWidth="1"/>
    <col min="7" max="7" width="41.140625" style="18" customWidth="1"/>
    <col min="8" max="8" width="3.7109375" style="18" customWidth="1"/>
    <col min="9" max="9" width="8.28515625" style="18" customWidth="1"/>
    <col min="10" max="10" width="8" style="18" hidden="1" customWidth="1"/>
    <col min="11" max="12" width="11.42578125" style="18" hidden="1" customWidth="1"/>
    <col min="13" max="13" width="15.140625" style="18" hidden="1" customWidth="1"/>
    <col min="14" max="16384" width="11.42578125" style="18" hidden="1"/>
  </cols>
  <sheetData>
    <row r="1" spans="1:13" ht="31.5" customHeight="1" x14ac:dyDescent="0.35">
      <c r="C1" s="284" t="s">
        <v>70</v>
      </c>
      <c r="D1" s="37"/>
      <c r="E1" s="35"/>
      <c r="F1" s="35"/>
      <c r="G1" s="31"/>
      <c r="H1" s="31"/>
      <c r="I1" s="32"/>
      <c r="M1" s="18" t="s">
        <v>247</v>
      </c>
    </row>
    <row r="2" spans="1:13" ht="12" customHeight="1" x14ac:dyDescent="0.35">
      <c r="D2" s="145" t="s">
        <v>181</v>
      </c>
      <c r="E2" s="35"/>
      <c r="F2" s="35"/>
      <c r="G2" s="31"/>
      <c r="H2" s="31"/>
      <c r="I2" s="32"/>
      <c r="M2" s="18" t="s">
        <v>248</v>
      </c>
    </row>
    <row r="3" spans="1:13" ht="10.5" customHeight="1" x14ac:dyDescent="0.35">
      <c r="B3" s="34"/>
      <c r="C3" s="28"/>
      <c r="D3" s="372"/>
      <c r="E3" s="372"/>
      <c r="F3" s="372"/>
      <c r="G3" s="372"/>
      <c r="H3" s="29"/>
      <c r="I3" s="32"/>
    </row>
    <row r="4" spans="1:13" ht="21.75" customHeight="1" x14ac:dyDescent="0.3">
      <c r="B4" s="34"/>
      <c r="C4" s="28"/>
      <c r="D4" s="374" t="s">
        <v>246</v>
      </c>
      <c r="E4" s="374"/>
      <c r="F4" s="74"/>
      <c r="G4" s="254"/>
      <c r="H4" s="264" t="str">
        <f>IF(J4=1,"","*")</f>
        <v>*</v>
      </c>
      <c r="I4" s="32"/>
      <c r="J4" s="52">
        <f>IF(G4&lt;&gt;"",1,0)</f>
        <v>0</v>
      </c>
      <c r="K4" s="18">
        <f>IF(G4=M1,0,1)</f>
        <v>1</v>
      </c>
    </row>
    <row r="5" spans="1:13" s="52" customFormat="1" ht="10.5" customHeight="1" x14ac:dyDescent="0.3">
      <c r="A5" s="27"/>
      <c r="B5" s="34"/>
      <c r="C5" s="28"/>
      <c r="D5" s="22"/>
      <c r="E5" s="22"/>
      <c r="F5" s="22"/>
      <c r="G5" s="19"/>
      <c r="H5" s="19"/>
      <c r="I5" s="27"/>
    </row>
    <row r="6" spans="1:13" s="52" customFormat="1" ht="21.75" customHeight="1" x14ac:dyDescent="0.3">
      <c r="A6" s="27"/>
      <c r="B6" s="34"/>
      <c r="C6" s="60"/>
      <c r="D6" s="374" t="s">
        <v>5</v>
      </c>
      <c r="E6" s="374"/>
      <c r="F6" s="74"/>
      <c r="G6" s="265"/>
      <c r="H6" s="264" t="str">
        <f>IF(J6=1,"","*")</f>
        <v/>
      </c>
      <c r="I6" s="27"/>
      <c r="J6" s="52">
        <f>IF(LEN(G6)&gt;1,1,0)+K4</f>
        <v>1</v>
      </c>
    </row>
    <row r="7" spans="1:13" s="52" customFormat="1" ht="9.75" customHeight="1" x14ac:dyDescent="0.3">
      <c r="A7" s="27"/>
      <c r="B7" s="34"/>
      <c r="C7" s="28"/>
      <c r="D7" s="72"/>
      <c r="E7" s="72"/>
      <c r="F7" s="33"/>
      <c r="G7" s="20"/>
      <c r="H7" s="20"/>
      <c r="I7" s="27"/>
    </row>
    <row r="8" spans="1:13" s="52" customFormat="1" ht="15.95" customHeight="1" x14ac:dyDescent="0.3">
      <c r="A8" s="27"/>
      <c r="B8" s="34"/>
      <c r="C8" s="60"/>
      <c r="D8" s="373" t="s">
        <v>6</v>
      </c>
      <c r="E8" s="73" t="s">
        <v>90</v>
      </c>
      <c r="F8" s="75"/>
      <c r="G8" s="266"/>
      <c r="H8" s="264" t="str">
        <f>IF(J8=1,"","*")</f>
        <v/>
      </c>
      <c r="I8" s="27"/>
      <c r="J8" s="52">
        <f>IF(LEN(G8)&gt;0,1,0)+$K$4</f>
        <v>1</v>
      </c>
      <c r="K8" s="52" t="str">
        <f>G8&amp;", "&amp;G9&amp;", "&amp;G10</f>
        <v xml:space="preserve">, , </v>
      </c>
    </row>
    <row r="9" spans="1:13" s="52" customFormat="1" ht="15.95" customHeight="1" x14ac:dyDescent="0.3">
      <c r="A9" s="27"/>
      <c r="B9" s="34"/>
      <c r="C9" s="28"/>
      <c r="D9" s="373"/>
      <c r="E9" s="73" t="s">
        <v>92</v>
      </c>
      <c r="F9" s="75"/>
      <c r="G9" s="254"/>
      <c r="H9" s="264" t="str">
        <f>IF(J9=1,"","*")</f>
        <v/>
      </c>
      <c r="I9" s="27"/>
      <c r="J9" s="52">
        <f t="shared" ref="J9:J10" si="0">IF(LEN(G9)&gt;0,1,0)+$K$4</f>
        <v>1</v>
      </c>
    </row>
    <row r="10" spans="1:13" s="52" customFormat="1" ht="15.95" customHeight="1" x14ac:dyDescent="0.3">
      <c r="A10" s="27"/>
      <c r="B10" s="34"/>
      <c r="C10" s="28"/>
      <c r="D10" s="373"/>
      <c r="E10" s="73" t="s">
        <v>91</v>
      </c>
      <c r="F10" s="75"/>
      <c r="G10" s="265"/>
      <c r="H10" s="264" t="str">
        <f>IF(J10=1,"","*")</f>
        <v/>
      </c>
      <c r="I10" s="27"/>
      <c r="J10" s="52">
        <f t="shared" si="0"/>
        <v>1</v>
      </c>
    </row>
    <row r="11" spans="1:13" s="52" customFormat="1" ht="9.75" customHeight="1" x14ac:dyDescent="0.3">
      <c r="A11" s="27"/>
      <c r="B11" s="34"/>
      <c r="C11" s="28"/>
      <c r="D11" s="72"/>
      <c r="E11" s="72"/>
      <c r="F11" s="33"/>
      <c r="G11" s="20"/>
      <c r="H11" s="20"/>
      <c r="I11" s="27"/>
    </row>
    <row r="12" spans="1:13" s="52" customFormat="1" ht="44.25" customHeight="1" x14ac:dyDescent="0.3">
      <c r="A12" s="27"/>
      <c r="B12" s="34"/>
      <c r="C12" s="64"/>
      <c r="D12" s="375" t="s">
        <v>7</v>
      </c>
      <c r="E12" s="375"/>
      <c r="F12" s="76"/>
      <c r="G12" s="265"/>
      <c r="H12" s="263" t="str">
        <f>IF(J12=1,"","*")</f>
        <v>*</v>
      </c>
      <c r="I12" s="27"/>
      <c r="J12" s="52">
        <f>IF(LEN(G12)&gt;3,1,0)+NOT(K4)</f>
        <v>0</v>
      </c>
    </row>
    <row r="13" spans="1:13" s="52" customFormat="1" ht="10.5" customHeight="1" x14ac:dyDescent="0.3">
      <c r="A13" s="27"/>
      <c r="B13" s="34"/>
      <c r="C13" s="28"/>
      <c r="D13" s="22"/>
      <c r="E13" s="22"/>
      <c r="F13" s="22"/>
      <c r="G13" s="19"/>
      <c r="H13" s="19"/>
      <c r="I13" s="27"/>
    </row>
    <row r="14" spans="1:13" s="52" customFormat="1" ht="18.75" customHeight="1" x14ac:dyDescent="0.3">
      <c r="A14" s="27"/>
      <c r="B14" s="27"/>
      <c r="C14" s="27"/>
      <c r="D14" s="149"/>
      <c r="E14" s="149"/>
      <c r="F14" s="149"/>
      <c r="G14" s="83"/>
      <c r="H14" s="83"/>
      <c r="I14" s="27"/>
    </row>
    <row r="15" spans="1:13" s="52" customFormat="1" ht="36.950000000000003" customHeight="1" x14ac:dyDescent="0.3">
      <c r="A15" s="27"/>
      <c r="B15" s="27"/>
      <c r="C15" s="27"/>
      <c r="D15" s="30"/>
      <c r="E15" s="30"/>
      <c r="F15" s="30"/>
      <c r="G15" s="27"/>
      <c r="H15" s="27"/>
      <c r="I15" s="27"/>
      <c r="J15" s="52">
        <f>IF(SUM(J6:J7)=2,1,0)</f>
        <v>0</v>
      </c>
    </row>
    <row r="16" spans="1:13" hidden="1" x14ac:dyDescent="0.3"/>
    <row r="17" spans="4:6" hidden="1" x14ac:dyDescent="0.3">
      <c r="D17" s="24"/>
      <c r="E17" s="24"/>
      <c r="F17" s="24"/>
    </row>
    <row r="18" spans="4:6" hidden="1" x14ac:dyDescent="0.3"/>
    <row r="19" spans="4:6" hidden="1" x14ac:dyDescent="0.3"/>
    <row r="20" spans="4:6" hidden="1" x14ac:dyDescent="0.3"/>
    <row r="21" spans="4:6" hidden="1" x14ac:dyDescent="0.3"/>
    <row r="22" spans="4:6" hidden="1" x14ac:dyDescent="0.3"/>
    <row r="23" spans="4:6" hidden="1" x14ac:dyDescent="0.3"/>
    <row r="24" spans="4:6" hidden="1" x14ac:dyDescent="0.3"/>
    <row r="25" spans="4:6" hidden="1" x14ac:dyDescent="0.3"/>
    <row r="26" spans="4:6" hidden="1" x14ac:dyDescent="0.3"/>
    <row r="27" spans="4:6" hidden="1" x14ac:dyDescent="0.3"/>
    <row r="28" spans="4:6" hidden="1" x14ac:dyDescent="0.3"/>
    <row r="29" spans="4:6" hidden="1" x14ac:dyDescent="0.3"/>
    <row r="30" spans="4:6" hidden="1" x14ac:dyDescent="0.3"/>
    <row r="31" spans="4:6" hidden="1" x14ac:dyDescent="0.3"/>
    <row r="32" spans="4:6"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sheetData>
  <sheetProtection sheet="1" objects="1" scenarios="1"/>
  <mergeCells count="5">
    <mergeCell ref="D3:G3"/>
    <mergeCell ref="D8:D10"/>
    <mergeCell ref="D6:E6"/>
    <mergeCell ref="D12:E12"/>
    <mergeCell ref="D4:E4"/>
  </mergeCells>
  <conditionalFormatting sqref="G6 G8:G10">
    <cfRule type="expression" dxfId="226" priority="2">
      <formula>$K$4</formula>
    </cfRule>
  </conditionalFormatting>
  <conditionalFormatting sqref="G12">
    <cfRule type="expression" dxfId="225" priority="1">
      <formula>NOT($K$4)</formula>
    </cfRule>
  </conditionalFormatting>
  <dataValidations count="1">
    <dataValidation type="list" allowBlank="1" showInputMessage="1" showErrorMessage="1" sqref="G4">
      <formula1>$M$1:$M$2</formula1>
    </dataValidation>
  </dataValidation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38"/>
  <sheetViews>
    <sheetView showRowColHeaders="0" topLeftCell="A92" zoomScaleNormal="100" workbookViewId="0">
      <selection activeCell="N116" sqref="N116"/>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7.42578125" style="18" customWidth="1"/>
    <col min="15" max="16384" width="11.42578125" style="18" hidden="1"/>
  </cols>
  <sheetData>
    <row r="1" spans="1:19" ht="27.95" customHeight="1" x14ac:dyDescent="0.35">
      <c r="A1" s="638"/>
      <c r="B1" s="162"/>
      <c r="C1" s="318" t="s">
        <v>168</v>
      </c>
      <c r="D1" s="164"/>
      <c r="E1" s="165"/>
      <c r="F1" s="161"/>
      <c r="G1" s="161"/>
      <c r="H1" s="161"/>
      <c r="I1" s="161"/>
      <c r="J1" s="161"/>
      <c r="K1" s="161"/>
      <c r="L1" s="161"/>
      <c r="M1" s="161"/>
      <c r="N1" s="161"/>
    </row>
    <row r="2" spans="1:19" ht="12" customHeight="1" x14ac:dyDescent="0.3">
      <c r="A2" s="638"/>
      <c r="B2" s="161"/>
      <c r="C2" s="161"/>
      <c r="D2" s="320" t="s">
        <v>250</v>
      </c>
      <c r="E2" s="168"/>
      <c r="F2" s="168"/>
      <c r="G2" s="168"/>
      <c r="H2" s="168"/>
      <c r="I2" s="168"/>
      <c r="J2" s="168"/>
      <c r="K2" s="161"/>
      <c r="L2" s="161"/>
      <c r="M2" s="161"/>
      <c r="N2" s="161"/>
    </row>
    <row r="3" spans="1:19" ht="6" customHeight="1" x14ac:dyDescent="0.3">
      <c r="A3" s="638"/>
      <c r="B3" s="169"/>
      <c r="C3" s="171"/>
      <c r="D3" s="89"/>
      <c r="E3" s="89"/>
      <c r="F3" s="135"/>
      <c r="G3" s="135"/>
      <c r="H3" s="135"/>
      <c r="I3" s="135"/>
      <c r="J3" s="135"/>
      <c r="K3" s="171"/>
      <c r="L3" s="171"/>
      <c r="M3" s="171"/>
      <c r="N3" s="161"/>
    </row>
    <row r="4" spans="1:19" ht="14.1" customHeight="1" x14ac:dyDescent="0.3">
      <c r="A4" s="638"/>
      <c r="B4" s="169"/>
      <c r="C4" s="171"/>
      <c r="D4" s="288" t="s">
        <v>175</v>
      </c>
      <c r="E4" s="289"/>
      <c r="F4" s="620" t="s">
        <v>79</v>
      </c>
      <c r="G4" s="620"/>
      <c r="H4" s="621"/>
      <c r="I4" s="621"/>
      <c r="J4" s="290"/>
      <c r="K4" s="291"/>
      <c r="L4" s="56"/>
      <c r="M4" s="679" t="str">
        <f>IF(O4=1,"","*")</f>
        <v>*</v>
      </c>
      <c r="N4" s="612" t="s">
        <v>245</v>
      </c>
      <c r="O4" s="18">
        <f>IF((LEN(P4)+LEN(Q4)+LEN(R4))&gt;=10,1,0)</f>
        <v>0</v>
      </c>
      <c r="P4" s="18" t="str">
        <f>IF(L4="SI",F4,"")</f>
        <v/>
      </c>
      <c r="Q4" s="18" t="str">
        <f>IF(L5="SI",F5,"")</f>
        <v/>
      </c>
      <c r="R4" s="18" t="str">
        <f>IF(L6="SI",F6,"")</f>
        <v/>
      </c>
      <c r="S4" s="18">
        <f>IF(L4="SI",0,1)</f>
        <v>1</v>
      </c>
    </row>
    <row r="5" spans="1:19" ht="14.1" customHeight="1" x14ac:dyDescent="0.3">
      <c r="A5" s="638"/>
      <c r="B5" s="169"/>
      <c r="C5" s="171"/>
      <c r="D5" s="288"/>
      <c r="E5" s="289"/>
      <c r="F5" s="620" t="s">
        <v>32</v>
      </c>
      <c r="G5" s="620"/>
      <c r="H5" s="621"/>
      <c r="I5" s="621"/>
      <c r="J5" s="290"/>
      <c r="K5" s="291"/>
      <c r="L5" s="56"/>
      <c r="M5" s="679"/>
      <c r="N5" s="613"/>
    </row>
    <row r="6" spans="1:19" ht="14.1" customHeight="1" x14ac:dyDescent="0.3">
      <c r="A6" s="638"/>
      <c r="B6" s="169"/>
      <c r="C6" s="171"/>
      <c r="D6" s="288"/>
      <c r="E6" s="289"/>
      <c r="F6" s="620" t="s">
        <v>33</v>
      </c>
      <c r="G6" s="620"/>
      <c r="H6" s="621"/>
      <c r="I6" s="621"/>
      <c r="J6" s="290"/>
      <c r="K6" s="248"/>
      <c r="L6" s="56"/>
      <c r="M6" s="679"/>
      <c r="N6" s="613"/>
    </row>
    <row r="7" spans="1:19" ht="6" customHeight="1" x14ac:dyDescent="0.3">
      <c r="A7" s="638"/>
      <c r="B7" s="169"/>
      <c r="C7" s="171"/>
      <c r="D7" s="92"/>
      <c r="E7" s="92"/>
      <c r="F7" s="135"/>
      <c r="G7" s="135"/>
      <c r="H7" s="135"/>
      <c r="I7" s="135"/>
      <c r="J7" s="135"/>
      <c r="K7" s="135"/>
      <c r="L7" s="135"/>
      <c r="M7" s="329"/>
      <c r="N7" s="161"/>
    </row>
    <row r="8" spans="1:19" ht="21.95" customHeight="1" x14ac:dyDescent="0.3">
      <c r="A8" s="638"/>
      <c r="B8" s="169"/>
      <c r="C8" s="171"/>
      <c r="D8" s="176" t="s">
        <v>115</v>
      </c>
      <c r="E8" s="88"/>
      <c r="F8" s="86"/>
      <c r="G8" s="270" t="str">
        <f>IF(O8=1,"","*")</f>
        <v/>
      </c>
      <c r="H8" s="670" t="str">
        <f>IF(P8=0,IF(F8&lt;5%,"Debe tener al menos 5% para registrar",""),"")</f>
        <v/>
      </c>
      <c r="I8" s="670"/>
      <c r="J8" s="670"/>
      <c r="K8" s="670"/>
      <c r="L8" s="670"/>
      <c r="M8" s="298"/>
      <c r="N8" s="161"/>
      <c r="O8" s="18">
        <f>IF(LEN(F8)&gt;1,1,IF(P8=1,1,0))</f>
        <v>1</v>
      </c>
      <c r="P8" s="18">
        <f>IF(L4="SI",0,1)</f>
        <v>1</v>
      </c>
    </row>
    <row r="9" spans="1:19" ht="6" customHeight="1" x14ac:dyDescent="0.3">
      <c r="A9" s="638"/>
      <c r="B9" s="169"/>
      <c r="C9" s="171"/>
      <c r="D9" s="89"/>
      <c r="E9" s="89"/>
      <c r="F9" s="135"/>
      <c r="G9" s="135"/>
      <c r="H9" s="135"/>
      <c r="I9" s="135"/>
      <c r="J9" s="135"/>
      <c r="K9" s="171"/>
      <c r="L9" s="171"/>
      <c r="M9" s="298"/>
      <c r="N9" s="161"/>
    </row>
    <row r="10" spans="1:19" ht="21.95" customHeight="1" x14ac:dyDescent="0.3">
      <c r="A10" s="638"/>
      <c r="B10" s="169"/>
      <c r="C10" s="171"/>
      <c r="D10" s="87" t="s">
        <v>112</v>
      </c>
      <c r="E10" s="90"/>
      <c r="F10" s="360"/>
      <c r="G10" s="367"/>
      <c r="H10" s="367"/>
      <c r="I10" s="367"/>
      <c r="J10" s="367"/>
      <c r="K10" s="367"/>
      <c r="L10" s="361"/>
      <c r="M10" s="270" t="str">
        <f>IF(O10=1,"","*")</f>
        <v>*</v>
      </c>
      <c r="N10" s="161"/>
      <c r="O10" s="18">
        <f>IF(LEN(F10)&gt;0,1,0)</f>
        <v>0</v>
      </c>
    </row>
    <row r="11" spans="1:19" ht="6" customHeight="1" x14ac:dyDescent="0.3">
      <c r="A11" s="638"/>
      <c r="B11" s="169"/>
      <c r="C11" s="171"/>
      <c r="D11" s="91"/>
      <c r="E11" s="91"/>
      <c r="F11" s="139"/>
      <c r="G11" s="139"/>
      <c r="H11" s="139"/>
      <c r="I11" s="139"/>
      <c r="J11" s="139"/>
      <c r="K11" s="171"/>
      <c r="L11" s="171"/>
      <c r="M11" s="298"/>
      <c r="N11" s="161"/>
    </row>
    <row r="12" spans="1:19" ht="21.95" customHeight="1" x14ac:dyDescent="0.3">
      <c r="A12" s="638"/>
      <c r="B12" s="169"/>
      <c r="C12" s="171"/>
      <c r="D12" s="87" t="s">
        <v>113</v>
      </c>
      <c r="E12" s="90"/>
      <c r="F12" s="387"/>
      <c r="G12" s="650"/>
      <c r="H12" s="650"/>
      <c r="I12" s="650"/>
      <c r="J12" s="650"/>
      <c r="K12" s="650"/>
      <c r="L12" s="651"/>
      <c r="M12" s="270" t="str">
        <f>IF(O12=1,"","*")</f>
        <v>*</v>
      </c>
      <c r="N12" s="161"/>
      <c r="O12" s="18">
        <f>IF(LEN(F12)&gt;0,1,0)</f>
        <v>0</v>
      </c>
    </row>
    <row r="13" spans="1:19" ht="6" customHeight="1" x14ac:dyDescent="0.3">
      <c r="A13" s="638"/>
      <c r="B13" s="169"/>
      <c r="C13" s="171"/>
      <c r="D13" s="92"/>
      <c r="E13" s="92"/>
      <c r="F13" s="135"/>
      <c r="G13" s="135"/>
      <c r="H13" s="135"/>
      <c r="I13" s="135"/>
      <c r="J13" s="135"/>
      <c r="K13" s="171"/>
      <c r="L13" s="171"/>
      <c r="M13" s="298"/>
      <c r="N13" s="161"/>
    </row>
    <row r="14" spans="1:19" ht="21.95" customHeight="1" x14ac:dyDescent="0.3">
      <c r="A14" s="638"/>
      <c r="B14" s="169"/>
      <c r="C14" s="171"/>
      <c r="D14" s="87" t="s">
        <v>114</v>
      </c>
      <c r="E14" s="90"/>
      <c r="F14" s="360"/>
      <c r="G14" s="367"/>
      <c r="H14" s="367"/>
      <c r="I14" s="367"/>
      <c r="J14" s="367"/>
      <c r="K14" s="367"/>
      <c r="L14" s="361"/>
      <c r="M14" s="270" t="str">
        <f>IF(O14=1,"","*")</f>
        <v>*</v>
      </c>
      <c r="N14" s="161"/>
      <c r="O14" s="18">
        <f>IF(LEN(F14)&gt;0,1,0)</f>
        <v>0</v>
      </c>
    </row>
    <row r="15" spans="1:19" ht="6" customHeight="1" x14ac:dyDescent="0.3">
      <c r="A15" s="638"/>
      <c r="B15" s="169"/>
      <c r="C15" s="171"/>
      <c r="D15" s="91"/>
      <c r="E15" s="91"/>
      <c r="F15" s="139"/>
      <c r="G15" s="139"/>
      <c r="H15" s="139"/>
      <c r="I15" s="139"/>
      <c r="J15" s="139"/>
      <c r="K15" s="171"/>
      <c r="L15" s="171"/>
      <c r="M15" s="298"/>
      <c r="N15" s="161"/>
    </row>
    <row r="16" spans="1:19" ht="21.95" customHeight="1" x14ac:dyDescent="0.3">
      <c r="A16" s="638"/>
      <c r="B16" s="169"/>
      <c r="C16" s="171"/>
      <c r="D16" s="87" t="s">
        <v>86</v>
      </c>
      <c r="E16" s="90"/>
      <c r="F16" s="116"/>
      <c r="G16" s="297"/>
      <c r="H16" s="166"/>
      <c r="I16" s="235" t="s">
        <v>184</v>
      </c>
      <c r="J16" s="236"/>
      <c r="K16" s="677"/>
      <c r="L16" s="678"/>
      <c r="M16" s="270" t="str">
        <f>IF(O16=1,"","*")</f>
        <v>*</v>
      </c>
      <c r="N16" s="161"/>
      <c r="O16" s="18">
        <f>IF(LEN(K16)&gt;0,1,0)*IF(F16&lt;&gt;"",1,0)</f>
        <v>0</v>
      </c>
      <c r="P16" s="52">
        <f>IF(F16="",1,0)</f>
        <v>1</v>
      </c>
    </row>
    <row r="17" spans="1:16" ht="6" customHeight="1" x14ac:dyDescent="0.3">
      <c r="A17" s="638"/>
      <c r="B17" s="169"/>
      <c r="C17" s="171"/>
      <c r="D17" s="91"/>
      <c r="E17" s="91"/>
      <c r="F17" s="139"/>
      <c r="G17" s="139"/>
      <c r="H17" s="139"/>
      <c r="I17" s="139"/>
      <c r="J17" s="139"/>
      <c r="K17" s="171"/>
      <c r="L17" s="171"/>
      <c r="M17" s="298"/>
      <c r="N17" s="161"/>
    </row>
    <row r="18" spans="1:16" ht="21.95" customHeight="1" x14ac:dyDescent="0.3">
      <c r="A18" s="638"/>
      <c r="B18" s="169"/>
      <c r="C18" s="171"/>
      <c r="D18" s="275" t="s">
        <v>15</v>
      </c>
      <c r="E18" s="93"/>
      <c r="F18" s="362"/>
      <c r="G18" s="366"/>
      <c r="H18" s="366"/>
      <c r="I18" s="366"/>
      <c r="J18" s="366"/>
      <c r="K18" s="366"/>
      <c r="L18" s="363"/>
      <c r="M18" s="270" t="str">
        <f>IF(O18=1,"","*")</f>
        <v>*</v>
      </c>
      <c r="N18" s="161"/>
      <c r="O18" s="18">
        <f>IF(LEN(F18)&gt;0,1,0)</f>
        <v>0</v>
      </c>
    </row>
    <row r="19" spans="1:16" ht="6" customHeight="1" x14ac:dyDescent="0.3">
      <c r="A19" s="638"/>
      <c r="B19" s="169"/>
      <c r="C19" s="171"/>
      <c r="D19" s="91"/>
      <c r="E19" s="91"/>
      <c r="F19" s="139"/>
      <c r="G19" s="139"/>
      <c r="H19" s="139"/>
      <c r="I19" s="139"/>
      <c r="J19" s="139"/>
      <c r="K19" s="171"/>
      <c r="L19" s="171"/>
      <c r="M19" s="298"/>
      <c r="N19" s="161"/>
    </row>
    <row r="20" spans="1:16" ht="21.95" customHeight="1" x14ac:dyDescent="0.3">
      <c r="A20" s="638"/>
      <c r="B20" s="169"/>
      <c r="C20" s="171"/>
      <c r="D20" s="87" t="s">
        <v>17</v>
      </c>
      <c r="E20" s="90"/>
      <c r="F20" s="362"/>
      <c r="G20" s="366"/>
      <c r="H20" s="366"/>
      <c r="I20" s="366"/>
      <c r="J20" s="366"/>
      <c r="K20" s="366"/>
      <c r="L20" s="363"/>
      <c r="M20" s="270" t="str">
        <f>IF(O20=1,"","*")</f>
        <v>*</v>
      </c>
      <c r="N20" s="161"/>
      <c r="O20" s="18">
        <f>IF(LEN(F20)&gt;0,1,0)</f>
        <v>0</v>
      </c>
    </row>
    <row r="21" spans="1:16" ht="6" customHeight="1" x14ac:dyDescent="0.3">
      <c r="A21" s="638"/>
      <c r="B21" s="169"/>
      <c r="C21" s="171"/>
      <c r="D21" s="91"/>
      <c r="E21" s="91"/>
      <c r="F21" s="139"/>
      <c r="G21" s="139"/>
      <c r="H21" s="139"/>
      <c r="I21" s="139"/>
      <c r="J21" s="139"/>
      <c r="K21" s="171"/>
      <c r="L21" s="171"/>
      <c r="M21" s="298"/>
      <c r="N21" s="161"/>
    </row>
    <row r="22" spans="1:16" ht="21.95" customHeight="1" x14ac:dyDescent="0.3">
      <c r="A22" s="638"/>
      <c r="B22" s="169"/>
      <c r="C22" s="294"/>
      <c r="D22" s="87" t="s">
        <v>18</v>
      </c>
      <c r="E22" s="90"/>
      <c r="F22" s="362"/>
      <c r="G22" s="366"/>
      <c r="H22" s="366"/>
      <c r="I22" s="366"/>
      <c r="J22" s="366"/>
      <c r="K22" s="366"/>
      <c r="L22" s="363"/>
      <c r="M22" s="298"/>
      <c r="N22" s="161"/>
      <c r="O22" s="18">
        <v>1</v>
      </c>
      <c r="P22" s="120" t="str">
        <f>IF(F22="","",F22)</f>
        <v/>
      </c>
    </row>
    <row r="23" spans="1:16" ht="6" customHeight="1" x14ac:dyDescent="0.3">
      <c r="A23" s="638"/>
      <c r="B23" s="169"/>
      <c r="C23" s="171"/>
      <c r="D23" s="91"/>
      <c r="E23" s="91"/>
      <c r="F23" s="139"/>
      <c r="G23" s="139"/>
      <c r="H23" s="139"/>
      <c r="I23" s="139"/>
      <c r="J23" s="139"/>
      <c r="K23" s="171"/>
      <c r="L23" s="171"/>
      <c r="M23" s="171"/>
      <c r="N23" s="161"/>
    </row>
    <row r="24" spans="1:16" ht="18.75" customHeight="1" x14ac:dyDescent="0.3">
      <c r="A24" s="638"/>
      <c r="B24" s="365" t="str">
        <f>IF(O25=0,'P1'!P1,'P1'!Q1)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638"/>
      <c r="B25" s="161"/>
      <c r="C25" s="161"/>
      <c r="D25" s="164"/>
      <c r="E25" s="164"/>
      <c r="F25" s="161"/>
      <c r="G25" s="161"/>
      <c r="H25" s="161"/>
      <c r="I25" s="161"/>
      <c r="J25" s="161"/>
      <c r="K25" s="161"/>
      <c r="L25" s="161"/>
      <c r="M25" s="161"/>
      <c r="N25" s="161"/>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279" t="str">
        <f>C1</f>
        <v>Persona Juridica 3 (Socio 3)</v>
      </c>
      <c r="D28" s="161"/>
      <c r="E28" s="165"/>
      <c r="F28" s="161"/>
      <c r="G28" s="161"/>
      <c r="H28" s="161"/>
      <c r="I28" s="161"/>
      <c r="J28" s="161"/>
      <c r="K28" s="161"/>
      <c r="L28" s="161"/>
      <c r="M28" s="161"/>
      <c r="N28" s="161"/>
    </row>
    <row r="29" spans="1:16" ht="12" customHeight="1" x14ac:dyDescent="0.3">
      <c r="A29" s="638"/>
      <c r="B29" s="161"/>
      <c r="C29" s="161"/>
      <c r="D29" s="652" t="s">
        <v>250</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21.75" customHeight="1" x14ac:dyDescent="0.3">
      <c r="A31" s="638"/>
      <c r="B31" s="169"/>
      <c r="C31" s="171"/>
      <c r="D31" s="87" t="s">
        <v>284</v>
      </c>
      <c r="E31" s="90"/>
      <c r="F31" s="362"/>
      <c r="G31" s="366"/>
      <c r="H31" s="366"/>
      <c r="I31" s="366"/>
      <c r="J31" s="366"/>
      <c r="K31" s="366"/>
      <c r="L31" s="363"/>
      <c r="M31" s="270" t="str">
        <f>IF(O31=1,"","*")</f>
        <v>*</v>
      </c>
      <c r="N31" s="161"/>
      <c r="O31" s="18">
        <f>IF(LEN(F31)&gt;0,1,0)</f>
        <v>0</v>
      </c>
    </row>
    <row r="32" spans="1:16" ht="6" customHeight="1" x14ac:dyDescent="0.3">
      <c r="A32" s="638"/>
      <c r="B32" s="169"/>
      <c r="C32" s="171"/>
      <c r="D32" s="91"/>
      <c r="E32" s="91"/>
      <c r="F32" s="139"/>
      <c r="G32" s="139"/>
      <c r="H32" s="139"/>
      <c r="I32" s="139"/>
      <c r="J32" s="139"/>
      <c r="K32" s="171"/>
      <c r="L32" s="171"/>
      <c r="M32" s="298"/>
      <c r="N32" s="161"/>
    </row>
    <row r="33" spans="1:17" ht="15.95" customHeight="1" x14ac:dyDescent="0.3">
      <c r="A33" s="638"/>
      <c r="B33" s="169"/>
      <c r="C33" s="171"/>
      <c r="D33" s="281" t="s">
        <v>93</v>
      </c>
      <c r="E33" s="299"/>
      <c r="F33" s="622"/>
      <c r="G33" s="622"/>
      <c r="H33" s="622"/>
      <c r="I33" s="622"/>
      <c r="J33" s="622"/>
      <c r="K33" s="622"/>
      <c r="L33" s="622"/>
      <c r="M33" s="270" t="str">
        <f>IF(P33=1,"","*")</f>
        <v>*</v>
      </c>
      <c r="N33" s="161"/>
      <c r="O33" s="18">
        <f>IF(SUM(P33:P35)=3,1,0)</f>
        <v>0</v>
      </c>
      <c r="P33" s="18">
        <f>IF(LEN(F33)&gt;0,1,0)</f>
        <v>0</v>
      </c>
      <c r="Q33" s="120" t="str">
        <f>"C."&amp;F33&amp;" "&amp;F34&amp;", Z."&amp;F35</f>
        <v>C. , Z.</v>
      </c>
    </row>
    <row r="34" spans="1:17" ht="15.95" customHeight="1" x14ac:dyDescent="0.3">
      <c r="A34" s="638"/>
      <c r="B34" s="169"/>
      <c r="C34" s="171"/>
      <c r="D34" s="300" t="s">
        <v>94</v>
      </c>
      <c r="E34" s="301"/>
      <c r="F34" s="622"/>
      <c r="G34" s="622"/>
      <c r="H34" s="622"/>
      <c r="I34" s="622"/>
      <c r="J34" s="622"/>
      <c r="K34" s="622"/>
      <c r="L34" s="622"/>
      <c r="M34" s="270" t="str">
        <f t="shared" ref="M34:M35" si="0">IF(P34=1,"","*")</f>
        <v>*</v>
      </c>
      <c r="N34" s="161"/>
      <c r="P34" s="18">
        <f>IF(LEN(F34)&gt;0,1,0)</f>
        <v>0</v>
      </c>
    </row>
    <row r="35" spans="1:17" ht="15.95" customHeight="1" x14ac:dyDescent="0.3">
      <c r="A35" s="638"/>
      <c r="B35" s="169"/>
      <c r="C35" s="171"/>
      <c r="D35" s="300" t="s">
        <v>95</v>
      </c>
      <c r="E35" s="301"/>
      <c r="F35" s="622"/>
      <c r="G35" s="622"/>
      <c r="H35" s="622"/>
      <c r="I35" s="622"/>
      <c r="J35" s="622"/>
      <c r="K35" s="622"/>
      <c r="L35" s="622"/>
      <c r="M35" s="270" t="str">
        <f t="shared" si="0"/>
        <v>*</v>
      </c>
      <c r="N35" s="161"/>
      <c r="P35" s="18">
        <f>IF(LEN(F35)&gt;0,1,0)</f>
        <v>0</v>
      </c>
    </row>
    <row r="36" spans="1:17" ht="6" customHeight="1" x14ac:dyDescent="0.3">
      <c r="A36" s="638"/>
      <c r="B36" s="169"/>
      <c r="C36" s="171"/>
      <c r="D36" s="302"/>
      <c r="E36" s="302"/>
      <c r="F36" s="139"/>
      <c r="G36" s="139"/>
      <c r="H36" s="139"/>
      <c r="I36" s="139"/>
      <c r="J36" s="139"/>
      <c r="K36" s="171"/>
      <c r="L36" s="171"/>
      <c r="M36" s="298"/>
      <c r="N36" s="161"/>
    </row>
    <row r="37" spans="1:17" ht="21.75" customHeight="1" x14ac:dyDescent="0.3">
      <c r="A37" s="638"/>
      <c r="B37" s="169"/>
      <c r="C37" s="171"/>
      <c r="D37" s="281" t="s">
        <v>117</v>
      </c>
      <c r="E37" s="90"/>
      <c r="F37" s="362"/>
      <c r="G37" s="366"/>
      <c r="H37" s="366"/>
      <c r="I37" s="366"/>
      <c r="J37" s="366"/>
      <c r="K37" s="366"/>
      <c r="L37" s="363"/>
      <c r="M37" s="270" t="str">
        <f>IF(O37=1,"","*")</f>
        <v>*</v>
      </c>
      <c r="N37" s="161"/>
      <c r="O37" s="18">
        <f>IF(LEN(F37)&gt;0,1,0)</f>
        <v>0</v>
      </c>
    </row>
    <row r="38" spans="1:17" ht="6" customHeight="1" x14ac:dyDescent="0.3">
      <c r="A38" s="638"/>
      <c r="B38" s="169"/>
      <c r="C38" s="171"/>
      <c r="D38" s="91"/>
      <c r="E38" s="91"/>
      <c r="F38" s="139"/>
      <c r="G38" s="139"/>
      <c r="H38" s="139"/>
      <c r="I38" s="139"/>
      <c r="J38" s="139"/>
      <c r="K38" s="139"/>
      <c r="L38" s="139"/>
      <c r="M38" s="303"/>
      <c r="N38" s="161"/>
    </row>
    <row r="39" spans="1:17" ht="21.75" customHeight="1" x14ac:dyDescent="0.3">
      <c r="A39" s="638"/>
      <c r="B39" s="169"/>
      <c r="C39" s="171"/>
      <c r="D39" s="281" t="s">
        <v>116</v>
      </c>
      <c r="E39" s="299"/>
      <c r="F39" s="617"/>
      <c r="G39" s="618"/>
      <c r="H39" s="618"/>
      <c r="I39" s="618"/>
      <c r="J39" s="618"/>
      <c r="K39" s="618"/>
      <c r="L39" s="619"/>
      <c r="M39" s="270" t="str">
        <f>IF(O39=1,"","*")</f>
        <v>*</v>
      </c>
      <c r="N39" s="161"/>
      <c r="O39" s="18">
        <f>IF(LEN(F39)&gt;3,1,0)*IF(Q39&gt;(P39+1),1,0)</f>
        <v>0</v>
      </c>
      <c r="P39" s="18">
        <f>IFERROR(FIND("@",F39),0)</f>
        <v>0</v>
      </c>
      <c r="Q39" s="18">
        <f>IFERROR(FIND(".",F39,P39),0)</f>
        <v>0</v>
      </c>
    </row>
    <row r="40" spans="1:17" ht="6" customHeight="1" x14ac:dyDescent="0.3">
      <c r="A40" s="638"/>
      <c r="B40" s="169"/>
      <c r="C40" s="171"/>
      <c r="D40" s="91"/>
      <c r="E40" s="91"/>
      <c r="F40" s="139"/>
      <c r="G40" s="139"/>
      <c r="H40" s="139"/>
      <c r="I40" s="139"/>
      <c r="J40" s="139"/>
      <c r="K40" s="139"/>
      <c r="L40" s="139"/>
      <c r="M40" s="303"/>
      <c r="N40" s="161"/>
    </row>
    <row r="41" spans="1:17" ht="21.75" customHeight="1" x14ac:dyDescent="0.3">
      <c r="A41" s="638"/>
      <c r="B41" s="169"/>
      <c r="C41" s="171"/>
      <c r="D41" s="359" t="s">
        <v>35</v>
      </c>
      <c r="E41" s="90"/>
      <c r="F41" s="362"/>
      <c r="G41" s="366"/>
      <c r="H41" s="366"/>
      <c r="I41" s="366"/>
      <c r="J41" s="366"/>
      <c r="K41" s="366"/>
      <c r="L41" s="363"/>
      <c r="M41" s="270" t="str">
        <f>IF(O41=1,"","*")</f>
        <v/>
      </c>
      <c r="N41" s="161"/>
      <c r="O41" s="18">
        <f>IF(LEN(F41)&gt;0,1,IF(S4=1,1,0))</f>
        <v>1</v>
      </c>
      <c r="P41" s="120" t="str">
        <f>IF(F41="","",F41)</f>
        <v/>
      </c>
    </row>
    <row r="42" spans="1:17" x14ac:dyDescent="0.3">
      <c r="A42" s="638"/>
      <c r="B42" s="169"/>
      <c r="C42" s="294"/>
      <c r="D42" s="359"/>
      <c r="E42" s="87"/>
      <c r="F42" s="139"/>
      <c r="G42" s="139"/>
      <c r="H42" s="139"/>
      <c r="I42" s="139"/>
      <c r="J42" s="139"/>
      <c r="K42" s="139"/>
      <c r="L42" s="139"/>
      <c r="M42" s="139"/>
      <c r="N42" s="161"/>
    </row>
    <row r="43" spans="1:17" ht="6" customHeight="1" x14ac:dyDescent="0.3">
      <c r="A43" s="638"/>
      <c r="B43" s="169"/>
      <c r="C43" s="171"/>
      <c r="D43" s="91"/>
      <c r="E43" s="91"/>
      <c r="F43" s="139"/>
      <c r="G43" s="139"/>
      <c r="H43" s="139"/>
      <c r="I43" s="139"/>
      <c r="J43" s="139"/>
      <c r="K43" s="139"/>
      <c r="L43" s="139"/>
      <c r="M43" s="139"/>
      <c r="N43" s="161"/>
    </row>
    <row r="44" spans="1:17" ht="18.75" customHeight="1" x14ac:dyDescent="0.3">
      <c r="A44" s="638"/>
      <c r="B44" s="365" t="str">
        <f>IF(O45=0,'P1'!P1,'P1'!Q1)</f>
        <v>Faltan datos, por favor revise los asteriscos rojos</v>
      </c>
      <c r="C44" s="365"/>
      <c r="D44" s="365"/>
      <c r="E44" s="365"/>
      <c r="F44" s="365"/>
      <c r="G44" s="365"/>
      <c r="H44" s="365"/>
      <c r="I44" s="365"/>
      <c r="J44" s="365"/>
      <c r="K44" s="365"/>
      <c r="L44" s="365"/>
      <c r="M44" s="365"/>
      <c r="N44" s="161"/>
    </row>
    <row r="45" spans="1:17" ht="63" customHeight="1" x14ac:dyDescent="0.3">
      <c r="A45" s="638"/>
      <c r="B45" s="161"/>
      <c r="C45" s="161"/>
      <c r="D45" s="164"/>
      <c r="E45" s="164"/>
      <c r="F45" s="161"/>
      <c r="G45" s="161"/>
      <c r="H45" s="161"/>
      <c r="I45" s="161"/>
      <c r="J45" s="161"/>
      <c r="K45" s="161"/>
      <c r="L45" s="161"/>
      <c r="M45" s="161"/>
      <c r="N45" s="161"/>
      <c r="O45" s="18">
        <f>IF(SUM(O31:O43)=5,1,0)</f>
        <v>0</v>
      </c>
      <c r="Q45" s="18">
        <v>36.75</v>
      </c>
    </row>
    <row r="46" spans="1:17" ht="180" customHeight="1" x14ac:dyDescent="0.3">
      <c r="A46" s="81"/>
      <c r="B46" s="80"/>
      <c r="C46" s="53"/>
      <c r="D46" s="54"/>
      <c r="E46" s="54"/>
      <c r="F46" s="53"/>
      <c r="G46" s="53"/>
      <c r="H46" s="53"/>
      <c r="I46" s="53"/>
      <c r="J46" s="53"/>
      <c r="K46" s="53"/>
      <c r="L46" s="53"/>
      <c r="M46" s="53"/>
      <c r="N46" s="53"/>
    </row>
    <row r="47" spans="1:17" ht="180" customHeight="1" x14ac:dyDescent="0.3">
      <c r="A47" s="53"/>
      <c r="B47" s="80"/>
      <c r="C47" s="53"/>
      <c r="D47" s="54"/>
      <c r="E47" s="54"/>
      <c r="F47" s="53"/>
      <c r="G47" s="53"/>
      <c r="H47" s="53"/>
      <c r="I47" s="53"/>
      <c r="J47" s="53"/>
      <c r="K47" s="53"/>
      <c r="L47" s="53"/>
      <c r="M47" s="53"/>
      <c r="N47" s="53"/>
    </row>
    <row r="48" spans="1:17" ht="27.75" customHeight="1" x14ac:dyDescent="0.35">
      <c r="A48" s="638"/>
      <c r="B48" s="162"/>
      <c r="C48" s="318" t="str">
        <f>C1</f>
        <v>Persona Juridica 3 (Socio 3)</v>
      </c>
      <c r="D48" s="161"/>
      <c r="E48" s="164"/>
      <c r="F48" s="161"/>
      <c r="G48" s="161"/>
      <c r="H48" s="161"/>
      <c r="I48" s="161"/>
      <c r="J48" s="161"/>
      <c r="K48" s="161"/>
      <c r="L48" s="161"/>
      <c r="M48" s="161"/>
      <c r="N48" s="161"/>
    </row>
    <row r="49" spans="1:16" ht="12" customHeight="1" x14ac:dyDescent="0.3">
      <c r="A49" s="638"/>
      <c r="B49" s="161"/>
      <c r="C49" s="161"/>
      <c r="D49" s="167" t="s">
        <v>250</v>
      </c>
      <c r="E49" s="164"/>
      <c r="F49" s="161"/>
      <c r="G49" s="161"/>
      <c r="H49" s="161"/>
      <c r="I49" s="161"/>
      <c r="J49" s="161"/>
      <c r="K49" s="161"/>
      <c r="L49" s="161"/>
      <c r="M49" s="168"/>
      <c r="N49" s="161"/>
    </row>
    <row r="50" spans="1:16" ht="6" customHeight="1" x14ac:dyDescent="0.3">
      <c r="A50" s="638"/>
      <c r="B50" s="169"/>
      <c r="C50" s="171"/>
      <c r="D50" s="342"/>
      <c r="E50" s="185"/>
      <c r="F50" s="171"/>
      <c r="G50" s="171"/>
      <c r="H50" s="171"/>
      <c r="I50" s="171"/>
      <c r="J50" s="171"/>
      <c r="K50" s="171"/>
      <c r="L50" s="171"/>
      <c r="M50" s="135"/>
      <c r="N50" s="161"/>
    </row>
    <row r="51" spans="1:16" ht="15.95" customHeight="1" x14ac:dyDescent="0.3">
      <c r="A51" s="638"/>
      <c r="B51" s="169"/>
      <c r="C51" s="171"/>
      <c r="D51" s="359" t="s">
        <v>69</v>
      </c>
      <c r="E51" s="304"/>
      <c r="F51" s="615"/>
      <c r="G51" s="615"/>
      <c r="H51" s="615"/>
      <c r="I51" s="615"/>
      <c r="J51" s="615"/>
      <c r="K51" s="615"/>
      <c r="L51" s="615"/>
      <c r="M51" s="270" t="str">
        <f>IF(O51=1,"","*")</f>
        <v>*</v>
      </c>
      <c r="N51" s="161"/>
      <c r="O51" s="18">
        <f>IF(LEN(F51)&gt;0,1,0)</f>
        <v>0</v>
      </c>
      <c r="P51" s="18">
        <f>F51</f>
        <v>0</v>
      </c>
    </row>
    <row r="52" spans="1:16" ht="15.95" customHeight="1" x14ac:dyDescent="0.3">
      <c r="A52" s="638"/>
      <c r="B52" s="169"/>
      <c r="C52" s="171"/>
      <c r="D52" s="359"/>
      <c r="E52" s="304"/>
      <c r="F52" s="614"/>
      <c r="G52" s="614"/>
      <c r="H52" s="614"/>
      <c r="I52" s="614"/>
      <c r="J52" s="614"/>
      <c r="K52" s="614"/>
      <c r="L52" s="614"/>
      <c r="M52" s="139"/>
      <c r="N52" s="161"/>
      <c r="P52" s="120" t="str">
        <f>IF(F52="","",F52)</f>
        <v/>
      </c>
    </row>
    <row r="53" spans="1:16" ht="15.95" customHeight="1" x14ac:dyDescent="0.3">
      <c r="A53" s="638"/>
      <c r="B53" s="169"/>
      <c r="C53" s="171"/>
      <c r="D53" s="359"/>
      <c r="E53" s="304"/>
      <c r="F53" s="614"/>
      <c r="G53" s="614"/>
      <c r="H53" s="614"/>
      <c r="I53" s="614"/>
      <c r="J53" s="614"/>
      <c r="K53" s="614"/>
      <c r="L53" s="614"/>
      <c r="M53" s="139"/>
      <c r="N53" s="161"/>
      <c r="P53" s="120" t="str">
        <f>IF(F53="","",F53)</f>
        <v/>
      </c>
    </row>
    <row r="54" spans="1:16" ht="15.95" customHeight="1" x14ac:dyDescent="0.3">
      <c r="A54" s="638"/>
      <c r="B54" s="169"/>
      <c r="C54" s="171"/>
      <c r="D54" s="359"/>
      <c r="E54" s="304"/>
      <c r="F54" s="616"/>
      <c r="G54" s="616"/>
      <c r="H54" s="616"/>
      <c r="I54" s="616"/>
      <c r="J54" s="616"/>
      <c r="K54" s="616"/>
      <c r="L54" s="616"/>
      <c r="M54" s="139"/>
      <c r="N54" s="161"/>
      <c r="P54" s="120" t="str">
        <f>IF(F54="","",F54)</f>
        <v/>
      </c>
    </row>
    <row r="55" spans="1:16" ht="6" customHeight="1" x14ac:dyDescent="0.3">
      <c r="A55" s="638"/>
      <c r="B55" s="169"/>
      <c r="C55" s="171"/>
      <c r="D55" s="91"/>
      <c r="E55" s="185"/>
      <c r="F55" s="171"/>
      <c r="G55" s="171"/>
      <c r="H55" s="171"/>
      <c r="I55" s="171"/>
      <c r="J55" s="171"/>
      <c r="K55" s="171"/>
      <c r="L55" s="171"/>
      <c r="M55" s="139"/>
      <c r="N55" s="161"/>
    </row>
    <row r="56" spans="1:16" ht="21.75" customHeight="1" x14ac:dyDescent="0.3">
      <c r="A56" s="638"/>
      <c r="B56" s="169"/>
      <c r="C56" s="171"/>
      <c r="D56" s="87" t="s">
        <v>129</v>
      </c>
      <c r="E56" s="304"/>
      <c r="F56" s="67"/>
      <c r="G56" s="270" t="str">
        <f>IF(O56=1,"","*")</f>
        <v>*</v>
      </c>
      <c r="H56" s="305"/>
      <c r="I56" s="305"/>
      <c r="J56" s="305"/>
      <c r="K56" s="305"/>
      <c r="L56" s="305"/>
      <c r="M56" s="139"/>
      <c r="N56" s="344" t="s">
        <v>245</v>
      </c>
      <c r="O56" s="18">
        <f>IF(F56&lt;&gt;"",1,0)</f>
        <v>0</v>
      </c>
      <c r="P56" s="18">
        <f>IF(F56="SI",0,1)</f>
        <v>1</v>
      </c>
    </row>
    <row r="57" spans="1:16" ht="6" customHeight="1" x14ac:dyDescent="0.3">
      <c r="A57" s="638"/>
      <c r="B57" s="169"/>
      <c r="C57" s="171"/>
      <c r="D57" s="92"/>
      <c r="E57" s="185"/>
      <c r="F57" s="171"/>
      <c r="G57" s="171"/>
      <c r="H57" s="171"/>
      <c r="I57" s="171"/>
      <c r="J57" s="171"/>
      <c r="K57" s="171"/>
      <c r="L57" s="171"/>
      <c r="M57" s="135"/>
      <c r="N57" s="161"/>
    </row>
    <row r="58" spans="1:16" ht="21.75" customHeight="1" x14ac:dyDescent="0.3">
      <c r="A58" s="638"/>
      <c r="B58" s="169"/>
      <c r="C58" s="171"/>
      <c r="D58" s="87" t="s">
        <v>24</v>
      </c>
      <c r="E58" s="304"/>
      <c r="F58" s="644"/>
      <c r="G58" s="644"/>
      <c r="H58" s="644"/>
      <c r="I58" s="644"/>
      <c r="J58" s="644"/>
      <c r="K58" s="644"/>
      <c r="L58" s="644"/>
      <c r="M58" s="270" t="str">
        <f>IF(O58=1,"","*")</f>
        <v/>
      </c>
      <c r="N58" s="161"/>
      <c r="O58" s="18">
        <f>IF(LEN(F58)&gt;0,1,IF(P56=1,1,0))</f>
        <v>1</v>
      </c>
      <c r="P58" s="120" t="str">
        <f>IF(F58="","",F58)</f>
        <v/>
      </c>
    </row>
    <row r="59" spans="1:16" ht="6" customHeight="1" x14ac:dyDescent="0.3">
      <c r="A59" s="638"/>
      <c r="B59" s="169"/>
      <c r="C59" s="171"/>
      <c r="D59" s="91"/>
      <c r="E59" s="185"/>
      <c r="F59" s="171"/>
      <c r="G59" s="171"/>
      <c r="H59" s="171"/>
      <c r="I59" s="171"/>
      <c r="J59" s="171"/>
      <c r="K59" s="171"/>
      <c r="L59" s="171"/>
      <c r="M59" s="139"/>
      <c r="N59" s="161"/>
    </row>
    <row r="60" spans="1:16" ht="21.75" customHeight="1" x14ac:dyDescent="0.3">
      <c r="A60" s="638"/>
      <c r="B60" s="169"/>
      <c r="C60" s="171"/>
      <c r="D60" s="87" t="s">
        <v>68</v>
      </c>
      <c r="E60" s="304"/>
      <c r="F60" s="627"/>
      <c r="G60" s="628"/>
      <c r="H60" s="629"/>
      <c r="I60" s="270" t="str">
        <f>IF(O60=1,"","*")</f>
        <v>*</v>
      </c>
      <c r="J60" s="255"/>
      <c r="K60" s="255"/>
      <c r="L60" s="255"/>
      <c r="M60" s="139"/>
      <c r="N60" s="161"/>
      <c r="O60" s="18">
        <f>IF(LEN(F60)&gt;0,1,0)</f>
        <v>0</v>
      </c>
      <c r="P60" s="18">
        <f ca="1">YEAR(TODAY())</f>
        <v>2020</v>
      </c>
    </row>
    <row r="61" spans="1:16" ht="6" customHeight="1" x14ac:dyDescent="0.3">
      <c r="A61" s="638"/>
      <c r="B61" s="169"/>
      <c r="C61" s="171"/>
      <c r="D61" s="91"/>
      <c r="E61" s="185"/>
      <c r="F61" s="171"/>
      <c r="G61" s="171"/>
      <c r="H61" s="171"/>
      <c r="I61" s="171"/>
      <c r="J61" s="171"/>
      <c r="K61" s="171"/>
      <c r="L61" s="171"/>
      <c r="M61" s="139"/>
      <c r="N61" s="161"/>
    </row>
    <row r="62" spans="1:16" ht="21.75" customHeight="1" x14ac:dyDescent="0.3">
      <c r="A62" s="638"/>
      <c r="B62" s="169"/>
      <c r="C62" s="171"/>
      <c r="D62" s="639" t="s">
        <v>26</v>
      </c>
      <c r="E62" s="304"/>
      <c r="F62" s="635"/>
      <c r="G62" s="636"/>
      <c r="H62" s="636"/>
      <c r="I62" s="637"/>
      <c r="J62" s="307"/>
      <c r="K62" s="270" t="str">
        <f>IF(O62=1,"","*")</f>
        <v>*</v>
      </c>
      <c r="L62" s="171"/>
      <c r="M62" s="139"/>
      <c r="N62" s="161"/>
      <c r="O62" s="18">
        <f>IF(LEN(F62)&gt;0,1,0)</f>
        <v>0</v>
      </c>
    </row>
    <row r="63" spans="1:16" ht="8.1" customHeight="1" x14ac:dyDescent="0.3">
      <c r="A63" s="638"/>
      <c r="B63" s="169"/>
      <c r="C63" s="294"/>
      <c r="D63" s="639"/>
      <c r="E63" s="185"/>
      <c r="F63" s="308"/>
      <c r="G63" s="308"/>
      <c r="H63" s="308"/>
      <c r="I63" s="171"/>
      <c r="J63" s="171"/>
      <c r="K63" s="171"/>
      <c r="L63" s="171"/>
      <c r="M63" s="139"/>
      <c r="N63" s="161"/>
    </row>
    <row r="64" spans="1:16" ht="6" customHeight="1" x14ac:dyDescent="0.3">
      <c r="A64" s="638"/>
      <c r="B64" s="169"/>
      <c r="C64" s="171"/>
      <c r="D64" s="91"/>
      <c r="E64" s="185"/>
      <c r="F64" s="171"/>
      <c r="G64" s="171"/>
      <c r="H64" s="171"/>
      <c r="I64" s="171"/>
      <c r="J64" s="171"/>
      <c r="K64" s="171"/>
      <c r="L64" s="171"/>
      <c r="M64" s="139"/>
      <c r="N64" s="161"/>
    </row>
    <row r="65" spans="1:17" ht="18.75" customHeight="1" x14ac:dyDescent="0.3">
      <c r="A65" s="638"/>
      <c r="B65" s="365" t="str">
        <f>IF(O66=0,'P1'!P1,'P1'!Q1)</f>
        <v>Faltan datos, por favor revise los asteriscos rojos</v>
      </c>
      <c r="C65" s="365"/>
      <c r="D65" s="365"/>
      <c r="E65" s="365"/>
      <c r="F65" s="365"/>
      <c r="G65" s="365"/>
      <c r="H65" s="365"/>
      <c r="I65" s="365"/>
      <c r="J65" s="365"/>
      <c r="K65" s="365"/>
      <c r="L65" s="365"/>
      <c r="M65" s="365"/>
      <c r="N65" s="161"/>
    </row>
    <row r="66" spans="1:17" ht="55.5" customHeight="1" x14ac:dyDescent="0.3">
      <c r="A66" s="638"/>
      <c r="B66" s="161"/>
      <c r="C66" s="161"/>
      <c r="D66" s="309"/>
      <c r="E66" s="164"/>
      <c r="F66" s="161"/>
      <c r="G66" s="161"/>
      <c r="H66" s="161"/>
      <c r="I66" s="161"/>
      <c r="J66" s="161"/>
      <c r="K66" s="161"/>
      <c r="L66" s="161"/>
      <c r="M66" s="161"/>
      <c r="N66" s="161"/>
      <c r="O66" s="18">
        <f>IF(SUM(O51:O62)=5,1,0)</f>
        <v>0</v>
      </c>
    </row>
    <row r="67" spans="1:17" ht="180" customHeight="1" x14ac:dyDescent="0.3">
      <c r="A67" s="81"/>
      <c r="B67" s="80"/>
      <c r="C67" s="53"/>
      <c r="D67" s="82"/>
      <c r="E67" s="54"/>
      <c r="F67" s="53"/>
      <c r="G67" s="53"/>
      <c r="H67" s="53"/>
      <c r="I67" s="53"/>
      <c r="J67" s="53"/>
      <c r="K67" s="53"/>
      <c r="L67" s="53"/>
      <c r="M67" s="53"/>
      <c r="N67" s="53"/>
    </row>
    <row r="68" spans="1:17" ht="180" customHeight="1" x14ac:dyDescent="0.3">
      <c r="A68" s="53"/>
      <c r="B68" s="80"/>
      <c r="C68" s="53"/>
      <c r="D68" s="54"/>
      <c r="E68" s="54"/>
      <c r="F68" s="53"/>
      <c r="G68" s="53"/>
      <c r="H68" s="53"/>
      <c r="I68" s="53"/>
      <c r="J68" s="53"/>
      <c r="K68" s="53"/>
      <c r="L68" s="53"/>
      <c r="M68" s="53"/>
      <c r="N68" s="53"/>
    </row>
    <row r="69" spans="1:17" ht="27.75" customHeight="1" x14ac:dyDescent="0.35">
      <c r="A69" s="638"/>
      <c r="B69" s="162"/>
      <c r="C69" s="318" t="str">
        <f>C1</f>
        <v>Persona Juridica 3 (Socio 3)</v>
      </c>
      <c r="D69" s="161"/>
      <c r="E69" s="164"/>
      <c r="F69" s="161"/>
      <c r="G69" s="161"/>
      <c r="H69" s="161"/>
      <c r="I69" s="161"/>
      <c r="J69" s="161"/>
      <c r="K69" s="161"/>
      <c r="L69" s="161"/>
      <c r="M69" s="161"/>
      <c r="N69" s="161"/>
    </row>
    <row r="70" spans="1:17" ht="12" customHeight="1" x14ac:dyDescent="0.3">
      <c r="A70" s="638"/>
      <c r="B70" s="161"/>
      <c r="C70" s="161"/>
      <c r="D70" s="167" t="s">
        <v>250</v>
      </c>
      <c r="E70" s="164"/>
      <c r="F70" s="161"/>
      <c r="G70" s="161"/>
      <c r="H70" s="161"/>
      <c r="I70" s="161"/>
      <c r="J70" s="161"/>
      <c r="K70" s="161"/>
      <c r="L70" s="161"/>
      <c r="M70" s="168"/>
      <c r="N70" s="161"/>
    </row>
    <row r="71" spans="1:17" ht="6" customHeight="1" x14ac:dyDescent="0.3">
      <c r="A71" s="638"/>
      <c r="B71" s="169"/>
      <c r="C71" s="171"/>
      <c r="D71" s="342"/>
      <c r="E71" s="185"/>
      <c r="F71" s="171"/>
      <c r="G71" s="171"/>
      <c r="H71" s="171"/>
      <c r="I71" s="171"/>
      <c r="J71" s="171"/>
      <c r="K71" s="171"/>
      <c r="L71" s="171"/>
      <c r="M71" s="135"/>
      <c r="N71" s="161"/>
    </row>
    <row r="72" spans="1:17" x14ac:dyDescent="0.3">
      <c r="A72" s="638"/>
      <c r="B72" s="169"/>
      <c r="C72" s="171"/>
      <c r="D72" s="623" t="s">
        <v>264</v>
      </c>
      <c r="E72" s="304"/>
      <c r="F72" s="624"/>
      <c r="G72" s="625"/>
      <c r="H72" s="625"/>
      <c r="I72" s="625"/>
      <c r="J72" s="625"/>
      <c r="K72" s="625"/>
      <c r="L72" s="626"/>
      <c r="M72" s="676" t="str">
        <f>IF(O72=1,"","*")</f>
        <v>*</v>
      </c>
      <c r="N72" s="161"/>
      <c r="O72" s="18">
        <f>IF(OR(P72=1,P73=1),1,0)</f>
        <v>0</v>
      </c>
      <c r="P72" s="18">
        <f>IF(LEN(F72)&gt;0,1,0)</f>
        <v>0</v>
      </c>
    </row>
    <row r="73" spans="1:17" x14ac:dyDescent="0.3">
      <c r="A73" s="638"/>
      <c r="B73" s="169"/>
      <c r="C73" s="171"/>
      <c r="D73" s="623"/>
      <c r="E73" s="304"/>
      <c r="F73" s="624"/>
      <c r="G73" s="625"/>
      <c r="H73" s="625"/>
      <c r="I73" s="625"/>
      <c r="J73" s="625"/>
      <c r="K73" s="625"/>
      <c r="L73" s="626"/>
      <c r="M73" s="676"/>
      <c r="N73" s="161"/>
      <c r="P73" s="18">
        <f>IF(LEN(F73)&gt;0,1,0)</f>
        <v>0</v>
      </c>
      <c r="Q73" s="120" t="str">
        <f>IF(F73="","",F73)</f>
        <v/>
      </c>
    </row>
    <row r="74" spans="1:17" ht="6" customHeight="1" x14ac:dyDescent="0.3">
      <c r="A74" s="638"/>
      <c r="B74" s="169"/>
      <c r="C74" s="171"/>
      <c r="D74" s="92"/>
      <c r="E74" s="185"/>
      <c r="F74" s="171"/>
      <c r="G74" s="171"/>
      <c r="H74" s="171"/>
      <c r="I74" s="171"/>
      <c r="J74" s="171"/>
      <c r="K74" s="171"/>
      <c r="L74" s="171"/>
      <c r="M74" s="135"/>
      <c r="N74" s="161"/>
    </row>
    <row r="75" spans="1:17" ht="21.75" customHeight="1" x14ac:dyDescent="0.3">
      <c r="A75" s="638"/>
      <c r="B75" s="169"/>
      <c r="C75" s="171"/>
      <c r="D75" s="87" t="s">
        <v>28</v>
      </c>
      <c r="E75" s="304"/>
      <c r="F75" s="253"/>
      <c r="G75" s="270" t="str">
        <f>IF(O75=1,"","*")</f>
        <v>*</v>
      </c>
      <c r="H75" s="171"/>
      <c r="I75" s="171"/>
      <c r="J75" s="171"/>
      <c r="K75" s="171"/>
      <c r="L75" s="171"/>
      <c r="M75" s="139"/>
      <c r="N75" s="161"/>
      <c r="O75" s="18">
        <f>IF(F75&lt;&gt;"",1,0)</f>
        <v>0</v>
      </c>
      <c r="P75" s="85">
        <f>IF(F75&lt;&gt;"NO",1,0)</f>
        <v>1</v>
      </c>
    </row>
    <row r="76" spans="1:17" ht="6" customHeight="1" x14ac:dyDescent="0.3">
      <c r="A76" s="638"/>
      <c r="B76" s="169"/>
      <c r="C76" s="171"/>
      <c r="D76" s="91"/>
      <c r="E76" s="185"/>
      <c r="F76" s="171"/>
      <c r="G76" s="171"/>
      <c r="H76" s="171"/>
      <c r="I76" s="171"/>
      <c r="J76" s="171"/>
      <c r="K76" s="171"/>
      <c r="L76" s="171"/>
      <c r="M76" s="139"/>
      <c r="N76" s="161"/>
    </row>
    <row r="77" spans="1:17" s="85" customFormat="1" ht="21.75" customHeight="1" x14ac:dyDescent="0.3">
      <c r="A77" s="638"/>
      <c r="B77" s="310"/>
      <c r="C77" s="311"/>
      <c r="D77" s="639" t="s">
        <v>39</v>
      </c>
      <c r="E77" s="312"/>
      <c r="F77" s="624"/>
      <c r="G77" s="625"/>
      <c r="H77" s="625"/>
      <c r="I77" s="625"/>
      <c r="J77" s="625"/>
      <c r="K77" s="625"/>
      <c r="L77" s="626"/>
      <c r="M77" s="270" t="str">
        <f>IF(O77=1,"","*")</f>
        <v/>
      </c>
      <c r="N77" s="313"/>
      <c r="O77" s="85">
        <f>IF(LEN(F77)&gt;3,1,IF(P75=1,1,0))</f>
        <v>1</v>
      </c>
      <c r="P77" s="120" t="str">
        <f>IF(F77="","",F77)</f>
        <v/>
      </c>
    </row>
    <row r="78" spans="1:17" ht="8.1" customHeight="1" x14ac:dyDescent="0.3">
      <c r="A78" s="638"/>
      <c r="B78" s="169"/>
      <c r="C78" s="268"/>
      <c r="D78" s="639"/>
      <c r="E78" s="185"/>
      <c r="F78" s="171"/>
      <c r="G78" s="171"/>
      <c r="H78" s="171"/>
      <c r="I78" s="171"/>
      <c r="J78" s="171"/>
      <c r="K78" s="171"/>
      <c r="L78" s="171"/>
      <c r="M78" s="139"/>
      <c r="N78" s="161"/>
    </row>
    <row r="79" spans="1:17" ht="6" customHeight="1" x14ac:dyDescent="0.3">
      <c r="A79" s="638"/>
      <c r="B79" s="169"/>
      <c r="C79" s="171"/>
      <c r="D79" s="91"/>
      <c r="E79" s="185"/>
      <c r="F79" s="171"/>
      <c r="G79" s="171"/>
      <c r="H79" s="171"/>
      <c r="I79" s="171"/>
      <c r="J79" s="171"/>
      <c r="K79" s="171"/>
      <c r="L79" s="171"/>
      <c r="M79" s="139"/>
      <c r="N79" s="161"/>
    </row>
    <row r="80" spans="1:17" ht="30" customHeight="1" x14ac:dyDescent="0.3">
      <c r="A80" s="638"/>
      <c r="B80" s="169"/>
      <c r="C80" s="171"/>
      <c r="D80" s="639" t="s">
        <v>317</v>
      </c>
      <c r="E80" s="639"/>
      <c r="F80" s="639"/>
      <c r="G80" s="639"/>
      <c r="H80" s="639"/>
      <c r="I80" s="639"/>
      <c r="J80" s="639"/>
      <c r="K80" s="639"/>
      <c r="L80" s="639"/>
      <c r="M80" s="139"/>
      <c r="N80" s="161"/>
      <c r="O80" s="18">
        <f>IF(SUM(P82:P85)=4,1,0)</f>
        <v>0</v>
      </c>
      <c r="P80" s="18">
        <f>IF(SUM(Q82:Q85)&gt;=1,1,0)</f>
        <v>0</v>
      </c>
      <c r="Q80" s="120" t="str">
        <f>IF(P80=0,"NO","SI(Completar el formulario IRS W-9 y Waiver Persona Natural)")</f>
        <v>NO</v>
      </c>
    </row>
    <row r="81" spans="1:17" ht="13.5" customHeight="1" x14ac:dyDescent="0.3">
      <c r="A81" s="638"/>
      <c r="B81" s="169"/>
      <c r="C81" s="171"/>
      <c r="D81" s="640" t="s">
        <v>96</v>
      </c>
      <c r="E81" s="640"/>
      <c r="F81" s="640"/>
      <c r="G81" s="640"/>
      <c r="H81" s="640"/>
      <c r="I81" s="640"/>
      <c r="J81" s="640"/>
      <c r="K81" s="641"/>
      <c r="L81" s="314"/>
      <c r="M81" s="139"/>
      <c r="N81" s="161"/>
    </row>
    <row r="82" spans="1:17" ht="18.75" customHeight="1" x14ac:dyDescent="0.3">
      <c r="A82" s="638"/>
      <c r="B82" s="169"/>
      <c r="C82" s="171"/>
      <c r="D82" s="640"/>
      <c r="E82" s="640"/>
      <c r="F82" s="640"/>
      <c r="G82" s="640"/>
      <c r="H82" s="640"/>
      <c r="I82" s="640"/>
      <c r="J82" s="640"/>
      <c r="K82" s="642"/>
      <c r="L82" s="119"/>
      <c r="M82" s="270" t="str">
        <f>IF(P82=1,"","*")</f>
        <v>*</v>
      </c>
      <c r="N82" s="161"/>
      <c r="P82" s="18">
        <f>IF(L82&lt;&gt;"",1,0)</f>
        <v>0</v>
      </c>
      <c r="Q82" s="18">
        <f>IF(L82="SI",1,0)</f>
        <v>0</v>
      </c>
    </row>
    <row r="83" spans="1:17" ht="18.75" customHeight="1" x14ac:dyDescent="0.3">
      <c r="A83" s="638"/>
      <c r="B83" s="169"/>
      <c r="C83" s="171"/>
      <c r="D83" s="630" t="s">
        <v>97</v>
      </c>
      <c r="E83" s="630"/>
      <c r="F83" s="630"/>
      <c r="G83" s="630"/>
      <c r="H83" s="630"/>
      <c r="I83" s="630"/>
      <c r="J83" s="630"/>
      <c r="K83" s="631"/>
      <c r="L83" s="119"/>
      <c r="M83" s="270" t="str">
        <f t="shared" ref="M83:M85" si="1">IF(P83=1,"","*")</f>
        <v>*</v>
      </c>
      <c r="N83" s="161"/>
      <c r="P83" s="18">
        <f>IF(L83&lt;&gt;"",1,0)</f>
        <v>0</v>
      </c>
      <c r="Q83" s="18">
        <f>IF(L83="SI",1,0)</f>
        <v>0</v>
      </c>
    </row>
    <row r="84" spans="1:17" ht="18.75" customHeight="1" x14ac:dyDescent="0.3">
      <c r="A84" s="638"/>
      <c r="B84" s="169"/>
      <c r="C84" s="171"/>
      <c r="D84" s="630" t="s">
        <v>98</v>
      </c>
      <c r="E84" s="630"/>
      <c r="F84" s="630"/>
      <c r="G84" s="630"/>
      <c r="H84" s="630"/>
      <c r="I84" s="630"/>
      <c r="J84" s="630"/>
      <c r="K84" s="631"/>
      <c r="L84" s="119"/>
      <c r="M84" s="270" t="str">
        <f t="shared" si="1"/>
        <v>*</v>
      </c>
      <c r="N84" s="161"/>
      <c r="P84" s="18">
        <f>IF(L84&lt;&gt;"",1,0)</f>
        <v>0</v>
      </c>
      <c r="Q84" s="18">
        <f>IF(L84="SI",1,0)</f>
        <v>0</v>
      </c>
    </row>
    <row r="85" spans="1:17" ht="18.75" customHeight="1" x14ac:dyDescent="0.3">
      <c r="A85" s="638"/>
      <c r="B85" s="169"/>
      <c r="C85" s="171"/>
      <c r="D85" s="630" t="s">
        <v>99</v>
      </c>
      <c r="E85" s="630"/>
      <c r="F85" s="630"/>
      <c r="G85" s="630"/>
      <c r="H85" s="630"/>
      <c r="I85" s="630"/>
      <c r="J85" s="630"/>
      <c r="K85" s="631"/>
      <c r="L85" s="119"/>
      <c r="M85" s="270" t="str">
        <f t="shared" si="1"/>
        <v>*</v>
      </c>
      <c r="N85" s="161"/>
      <c r="P85" s="18">
        <f>IF(L85&lt;&gt;"",1,0)</f>
        <v>0</v>
      </c>
      <c r="Q85" s="18">
        <f>IF(L85="SI",1,0)</f>
        <v>0</v>
      </c>
    </row>
    <row r="86" spans="1:17" x14ac:dyDescent="0.3">
      <c r="A86" s="638"/>
      <c r="B86" s="169"/>
      <c r="C86" s="171"/>
      <c r="D86" s="643" t="str">
        <f>IF(P80=1,"Si debe llenar el formulario IRS W-9 y Waiver Persona Natural","")</f>
        <v/>
      </c>
      <c r="E86" s="643"/>
      <c r="F86" s="643"/>
      <c r="G86" s="643"/>
      <c r="H86" s="643"/>
      <c r="I86" s="643"/>
      <c r="J86" s="643"/>
      <c r="K86" s="643"/>
      <c r="L86" s="643"/>
      <c r="M86" s="139"/>
      <c r="N86" s="161"/>
    </row>
    <row r="87" spans="1:17" ht="6" customHeight="1" x14ac:dyDescent="0.3">
      <c r="A87" s="638"/>
      <c r="B87" s="169"/>
      <c r="C87" s="171"/>
      <c r="D87" s="91"/>
      <c r="E87" s="185"/>
      <c r="F87" s="171"/>
      <c r="G87" s="171"/>
      <c r="H87" s="171"/>
      <c r="I87" s="171"/>
      <c r="J87" s="171"/>
      <c r="K87" s="171"/>
      <c r="L87" s="171"/>
      <c r="M87" s="139"/>
      <c r="N87" s="161"/>
    </row>
    <row r="88" spans="1:17" ht="18.75" customHeight="1" x14ac:dyDescent="0.3">
      <c r="A88" s="638"/>
      <c r="B88" s="365" t="str">
        <f>IF(O89=0,'P1'!P1,'P1'!Q1)</f>
        <v>Faltan datos, por favor revise los asteriscos rojos</v>
      </c>
      <c r="C88" s="365"/>
      <c r="D88" s="365"/>
      <c r="E88" s="365"/>
      <c r="F88" s="365"/>
      <c r="G88" s="365"/>
      <c r="H88" s="365"/>
      <c r="I88" s="365"/>
      <c r="J88" s="365"/>
      <c r="K88" s="365"/>
      <c r="L88" s="365"/>
      <c r="M88" s="365"/>
      <c r="N88" s="161"/>
    </row>
    <row r="89" spans="1:17" ht="36.75" customHeight="1" x14ac:dyDescent="0.3">
      <c r="A89" s="638"/>
      <c r="B89" s="161"/>
      <c r="C89" s="161"/>
      <c r="D89" s="309"/>
      <c r="E89" s="164"/>
      <c r="F89" s="161"/>
      <c r="G89" s="161"/>
      <c r="H89" s="161"/>
      <c r="I89" s="161"/>
      <c r="J89" s="161"/>
      <c r="K89" s="161"/>
      <c r="L89" s="161"/>
      <c r="M89" s="161"/>
      <c r="N89" s="161"/>
      <c r="O89" s="18">
        <f>IF(SUM(O72:O86)=4,1,0)</f>
        <v>0</v>
      </c>
    </row>
    <row r="90" spans="1:17" s="53" customFormat="1" ht="180" customHeight="1" x14ac:dyDescent="0.3">
      <c r="A90" s="81"/>
      <c r="B90" s="80"/>
      <c r="D90" s="82"/>
      <c r="E90" s="54"/>
    </row>
    <row r="91" spans="1:17" ht="180" customHeight="1" x14ac:dyDescent="0.3">
      <c r="A91" s="53"/>
      <c r="B91" s="80"/>
      <c r="C91" s="53"/>
      <c r="D91" s="54"/>
      <c r="E91" s="54"/>
      <c r="F91" s="53"/>
      <c r="G91" s="53"/>
      <c r="H91" s="53"/>
      <c r="I91" s="53"/>
      <c r="J91" s="53"/>
      <c r="K91" s="53"/>
      <c r="L91" s="53"/>
      <c r="M91" s="53"/>
      <c r="N91" s="53"/>
    </row>
    <row r="92" spans="1:17" ht="27.75" customHeight="1" x14ac:dyDescent="0.35">
      <c r="A92" s="674"/>
      <c r="B92" s="77"/>
      <c r="C92" s="285" t="str">
        <f>C1</f>
        <v>Persona Juridica 3 (Socio 3)</v>
      </c>
      <c r="D92" s="27"/>
      <c r="E92" s="37"/>
      <c r="F92" s="27"/>
      <c r="G92" s="27"/>
      <c r="H92" s="27"/>
      <c r="I92" s="27"/>
      <c r="J92" s="27"/>
      <c r="K92" s="27"/>
      <c r="L92" s="27"/>
      <c r="M92" s="27"/>
      <c r="N92" s="27"/>
    </row>
    <row r="93" spans="1:17" ht="12" customHeight="1" x14ac:dyDescent="0.3">
      <c r="A93" s="674"/>
      <c r="B93" s="78"/>
      <c r="C93" s="27"/>
      <c r="D93" s="146" t="s">
        <v>250</v>
      </c>
      <c r="E93" s="37"/>
      <c r="F93" s="27"/>
      <c r="G93" s="27"/>
      <c r="H93" s="27"/>
      <c r="I93" s="27"/>
      <c r="J93" s="27"/>
      <c r="K93" s="27"/>
      <c r="L93" s="27"/>
      <c r="M93" s="112"/>
      <c r="N93" s="27"/>
    </row>
    <row r="94" spans="1:17" ht="6" customHeight="1" x14ac:dyDescent="0.3">
      <c r="A94" s="674"/>
      <c r="B94" s="79"/>
      <c r="C94" s="28"/>
      <c r="D94" s="147"/>
      <c r="E94" s="41"/>
      <c r="F94" s="28"/>
      <c r="G94" s="28"/>
      <c r="H94" s="28"/>
      <c r="I94" s="28"/>
      <c r="J94" s="28"/>
      <c r="K94" s="28"/>
      <c r="L94" s="28"/>
      <c r="M94" s="19"/>
      <c r="N94" s="27"/>
    </row>
    <row r="95" spans="1:17" ht="5.65" customHeight="1" x14ac:dyDescent="0.3">
      <c r="A95" s="674"/>
      <c r="B95" s="79"/>
      <c r="C95" s="28"/>
      <c r="D95" s="675" t="s">
        <v>153</v>
      </c>
      <c r="E95" s="41"/>
      <c r="F95" s="28"/>
      <c r="G95" s="28"/>
      <c r="H95" s="28"/>
      <c r="I95" s="28"/>
      <c r="J95" s="28"/>
      <c r="K95" s="28"/>
      <c r="L95" s="28"/>
      <c r="M95" s="20"/>
      <c r="N95" s="27"/>
    </row>
    <row r="96" spans="1:17" ht="21.75" customHeight="1" x14ac:dyDescent="0.3">
      <c r="A96" s="674"/>
      <c r="B96" s="79"/>
      <c r="C96" s="28"/>
      <c r="D96" s="675"/>
      <c r="E96" s="54"/>
      <c r="F96" s="114"/>
      <c r="G96" s="262" t="str">
        <f>IF(O96=1,"","*")</f>
        <v>*</v>
      </c>
      <c r="H96" s="55"/>
      <c r="I96" s="55"/>
      <c r="J96" s="55"/>
      <c r="K96" s="55"/>
      <c r="L96" s="55"/>
      <c r="M96" s="20"/>
      <c r="N96" s="345" t="s">
        <v>245</v>
      </c>
      <c r="O96" s="18">
        <f>IF(F96&lt;&gt;"",1,0)</f>
        <v>0</v>
      </c>
    </row>
    <row r="97" spans="1:16" ht="5.65" customHeight="1" x14ac:dyDescent="0.3">
      <c r="A97" s="674"/>
      <c r="B97" s="79"/>
      <c r="C97" s="28"/>
      <c r="D97" s="675"/>
      <c r="E97" s="41"/>
      <c r="F97" s="28"/>
      <c r="G97" s="28"/>
      <c r="H97" s="28"/>
      <c r="I97" s="28"/>
      <c r="J97" s="28"/>
      <c r="K97" s="28"/>
      <c r="L97" s="28"/>
      <c r="M97" s="20"/>
      <c r="N97" s="27"/>
    </row>
    <row r="98" spans="1:16" ht="6" customHeight="1" x14ac:dyDescent="0.3">
      <c r="A98" s="674"/>
      <c r="B98" s="79"/>
      <c r="C98" s="28"/>
      <c r="D98" s="39"/>
      <c r="E98" s="41"/>
      <c r="F98" s="28"/>
      <c r="G98" s="28"/>
      <c r="H98" s="28"/>
      <c r="I98" s="28"/>
      <c r="J98" s="28"/>
      <c r="K98" s="28"/>
      <c r="L98" s="28"/>
      <c r="M98" s="20"/>
      <c r="N98" s="27"/>
    </row>
    <row r="99" spans="1:16" ht="9" customHeight="1" x14ac:dyDescent="0.3">
      <c r="A99" s="674"/>
      <c r="B99" s="79"/>
      <c r="C99" s="28"/>
      <c r="D99" s="675" t="s">
        <v>154</v>
      </c>
      <c r="E99" s="41"/>
      <c r="F99" s="28"/>
      <c r="G99" s="28"/>
      <c r="H99" s="28"/>
      <c r="I99" s="28"/>
      <c r="J99" s="28"/>
      <c r="K99" s="28"/>
      <c r="L99" s="28"/>
      <c r="M99" s="20"/>
      <c r="N99" s="27"/>
    </row>
    <row r="100" spans="1:16" ht="21.75" customHeight="1" x14ac:dyDescent="0.3">
      <c r="A100" s="674"/>
      <c r="B100" s="79"/>
      <c r="C100" s="28"/>
      <c r="D100" s="675"/>
      <c r="E100" s="54"/>
      <c r="F100" s="114"/>
      <c r="G100" s="262" t="str">
        <f>IF(O100=1,"","*")</f>
        <v>*</v>
      </c>
      <c r="H100" s="28"/>
      <c r="I100" s="28"/>
      <c r="J100" s="28"/>
      <c r="K100" s="28"/>
      <c r="L100" s="28"/>
      <c r="M100" s="20"/>
      <c r="N100" s="27"/>
      <c r="O100" s="18">
        <f>IF(F100&lt;&gt;"",1,0)</f>
        <v>0</v>
      </c>
      <c r="P100" s="18">
        <f>IF(OR(F100="SI",F96="SI"),0,1)</f>
        <v>1</v>
      </c>
    </row>
    <row r="101" spans="1:16" ht="9" customHeight="1" x14ac:dyDescent="0.3">
      <c r="A101" s="674"/>
      <c r="B101" s="79"/>
      <c r="C101" s="28"/>
      <c r="D101" s="675"/>
      <c r="E101" s="41"/>
      <c r="F101" s="28"/>
      <c r="G101" s="28"/>
      <c r="H101" s="28"/>
      <c r="I101" s="28"/>
      <c r="J101" s="28"/>
      <c r="K101" s="28"/>
      <c r="L101" s="28"/>
      <c r="M101" s="20"/>
      <c r="N101" s="27"/>
    </row>
    <row r="102" spans="1:16" ht="6" customHeight="1" x14ac:dyDescent="0.3">
      <c r="A102" s="674"/>
      <c r="B102" s="79"/>
      <c r="C102" s="28"/>
      <c r="D102" s="40"/>
      <c r="E102" s="41"/>
      <c r="F102" s="28"/>
      <c r="G102" s="28"/>
      <c r="H102" s="28"/>
      <c r="I102" s="28"/>
      <c r="J102" s="28"/>
      <c r="K102" s="28"/>
      <c r="L102" s="28"/>
      <c r="M102" s="19"/>
      <c r="N102" s="27"/>
    </row>
    <row r="103" spans="1:16" ht="21.75" customHeight="1" x14ac:dyDescent="0.3">
      <c r="A103" s="674"/>
      <c r="B103" s="79"/>
      <c r="C103" s="28"/>
      <c r="D103" s="58" t="s">
        <v>46</v>
      </c>
      <c r="E103" s="54"/>
      <c r="F103" s="624"/>
      <c r="G103" s="625"/>
      <c r="H103" s="625"/>
      <c r="I103" s="625"/>
      <c r="J103" s="625"/>
      <c r="K103" s="625"/>
      <c r="L103" s="626"/>
      <c r="M103" s="262" t="str">
        <f>IF(O103=1,"","*")</f>
        <v/>
      </c>
      <c r="N103" s="27"/>
      <c r="O103" s="18">
        <f>IF(LEN(F103)&gt;0,1,IF(P100=1,1,0))</f>
        <v>1</v>
      </c>
      <c r="P103" s="120" t="str">
        <f>IF(F103="","",F103)</f>
        <v/>
      </c>
    </row>
    <row r="104" spans="1:16" ht="6" customHeight="1" x14ac:dyDescent="0.3">
      <c r="A104" s="674"/>
      <c r="B104" s="79"/>
      <c r="C104" s="28"/>
      <c r="D104" s="117"/>
      <c r="E104" s="41"/>
      <c r="F104" s="118"/>
      <c r="G104" s="118"/>
      <c r="H104" s="118"/>
      <c r="I104" s="118"/>
      <c r="J104" s="118"/>
      <c r="K104" s="118"/>
      <c r="L104" s="118"/>
      <c r="M104" s="20"/>
      <c r="N104" s="27"/>
    </row>
    <row r="105" spans="1:16" ht="21.75" customHeight="1" x14ac:dyDescent="0.3">
      <c r="A105" s="674"/>
      <c r="B105" s="79"/>
      <c r="C105" s="28"/>
      <c r="D105" s="58" t="s">
        <v>47</v>
      </c>
      <c r="E105" s="54"/>
      <c r="F105" s="624"/>
      <c r="G105" s="625"/>
      <c r="H105" s="625"/>
      <c r="I105" s="625"/>
      <c r="J105" s="625"/>
      <c r="K105" s="625"/>
      <c r="L105" s="626"/>
      <c r="M105" s="262" t="str">
        <f>IF(O105=1,"","*")</f>
        <v/>
      </c>
      <c r="N105" s="27"/>
      <c r="O105" s="18">
        <f>IF(LEN(F105)&gt;0,1,IF(P100=1,1,0))</f>
        <v>1</v>
      </c>
      <c r="P105" s="120" t="str">
        <f>IF(F105="","",F105)</f>
        <v/>
      </c>
    </row>
    <row r="106" spans="1:16" ht="6" customHeight="1" x14ac:dyDescent="0.3">
      <c r="A106" s="674"/>
      <c r="B106" s="79"/>
      <c r="C106" s="28"/>
      <c r="D106" s="117"/>
      <c r="E106" s="41"/>
      <c r="F106" s="118"/>
      <c r="G106" s="118"/>
      <c r="H106" s="118"/>
      <c r="I106" s="118"/>
      <c r="J106" s="118"/>
      <c r="K106" s="118"/>
      <c r="L106" s="118"/>
      <c r="M106" s="20"/>
      <c r="N106" s="27"/>
    </row>
    <row r="107" spans="1:16" ht="21.75" customHeight="1" x14ac:dyDescent="0.3">
      <c r="A107" s="674"/>
      <c r="B107" s="79"/>
      <c r="C107" s="28"/>
      <c r="D107" s="58" t="s">
        <v>48</v>
      </c>
      <c r="E107" s="54"/>
      <c r="F107" s="624"/>
      <c r="G107" s="625"/>
      <c r="H107" s="625"/>
      <c r="I107" s="625"/>
      <c r="J107" s="625"/>
      <c r="K107" s="625"/>
      <c r="L107" s="626"/>
      <c r="M107" s="262" t="str">
        <f>IF(O107=1,"","*")</f>
        <v/>
      </c>
      <c r="N107" s="27"/>
      <c r="O107" s="18">
        <f>IF(LEN(F107)&gt;0,1,IF(P100=1,1,0))</f>
        <v>1</v>
      </c>
      <c r="P107" s="120" t="str">
        <f>IF(F107="","",F107)</f>
        <v/>
      </c>
    </row>
    <row r="108" spans="1:16" ht="6" customHeight="1" x14ac:dyDescent="0.3">
      <c r="A108" s="674"/>
      <c r="B108" s="79"/>
      <c r="C108" s="28"/>
      <c r="D108" s="117"/>
      <c r="E108" s="41"/>
      <c r="F108" s="118"/>
      <c r="G108" s="118"/>
      <c r="H108" s="118"/>
      <c r="I108" s="118"/>
      <c r="J108" s="118"/>
      <c r="K108" s="118"/>
      <c r="L108" s="118"/>
      <c r="M108" s="20"/>
      <c r="N108" s="27"/>
    </row>
    <row r="109" spans="1:16" ht="21.75" customHeight="1" x14ac:dyDescent="0.3">
      <c r="A109" s="674"/>
      <c r="B109" s="79"/>
      <c r="C109" s="28"/>
      <c r="D109" s="58" t="s">
        <v>183</v>
      </c>
      <c r="E109" s="54"/>
      <c r="F109" s="645"/>
      <c r="G109" s="646"/>
      <c r="H109" s="646"/>
      <c r="I109" s="646"/>
      <c r="J109" s="646"/>
      <c r="K109" s="646"/>
      <c r="L109" s="647"/>
      <c r="M109" s="262" t="str">
        <f>IF(O109=1,"","*")</f>
        <v>*</v>
      </c>
      <c r="N109" s="27"/>
      <c r="O109" s="18">
        <f>IF(LEN(F109)&gt;3,1,0)</f>
        <v>0</v>
      </c>
      <c r="P109" s="18">
        <f>IFERROR(VLOOKUP(F109,Listas!A2:B7,2,0),0)</f>
        <v>0</v>
      </c>
    </row>
    <row r="110" spans="1:16" ht="6" customHeight="1" x14ac:dyDescent="0.3">
      <c r="A110" s="674"/>
      <c r="B110" s="79"/>
      <c r="C110" s="28"/>
      <c r="D110" s="148"/>
      <c r="E110" s="41"/>
      <c r="F110" s="118"/>
      <c r="G110" s="118"/>
      <c r="H110" s="118"/>
      <c r="I110" s="118"/>
      <c r="J110" s="118"/>
      <c r="K110" s="118"/>
      <c r="L110" s="118"/>
      <c r="M110" s="20"/>
      <c r="N110" s="27"/>
    </row>
    <row r="111" spans="1:16" ht="21.75" customHeight="1" x14ac:dyDescent="0.3">
      <c r="A111" s="674"/>
      <c r="B111" s="79"/>
      <c r="C111" s="28"/>
      <c r="D111" s="58" t="s">
        <v>49</v>
      </c>
      <c r="E111" s="54"/>
      <c r="F111" s="624"/>
      <c r="G111" s="625"/>
      <c r="H111" s="625"/>
      <c r="I111" s="625"/>
      <c r="J111" s="625"/>
      <c r="K111" s="625"/>
      <c r="L111" s="626"/>
      <c r="M111" s="262" t="str">
        <f>IF(O111=1,"","*")</f>
        <v>*</v>
      </c>
      <c r="N111" s="27"/>
      <c r="O111" s="18">
        <f>IF(LEN(F111)&gt;0,1,IF(P109=1,1,0))</f>
        <v>0</v>
      </c>
      <c r="P111" s="120" t="str">
        <f>IF(F111="","",F111)</f>
        <v/>
      </c>
    </row>
    <row r="112" spans="1:16" ht="6" customHeight="1" x14ac:dyDescent="0.3">
      <c r="A112" s="674"/>
      <c r="B112" s="79"/>
      <c r="C112" s="28"/>
      <c r="D112" s="117"/>
      <c r="E112" s="41"/>
      <c r="F112" s="118"/>
      <c r="G112" s="118"/>
      <c r="H112" s="118"/>
      <c r="I112" s="118"/>
      <c r="J112" s="118"/>
      <c r="K112" s="118"/>
      <c r="L112" s="118"/>
      <c r="M112" s="20"/>
      <c r="N112" s="27"/>
    </row>
    <row r="113" spans="1:17" ht="21.75" customHeight="1" x14ac:dyDescent="0.3">
      <c r="A113" s="674"/>
      <c r="B113" s="79"/>
      <c r="C113" s="28"/>
      <c r="D113" s="58" t="s">
        <v>50</v>
      </c>
      <c r="E113" s="54"/>
      <c r="F113" s="624"/>
      <c r="G113" s="625"/>
      <c r="H113" s="625"/>
      <c r="I113" s="625"/>
      <c r="J113" s="625"/>
      <c r="K113" s="625"/>
      <c r="L113" s="626"/>
      <c r="M113" s="262" t="str">
        <f>IF(O113=1,"","*")</f>
        <v>*</v>
      </c>
      <c r="N113" s="27"/>
      <c r="O113" s="18">
        <f>IF(LEN(F113)&gt;0,1,IF(P109=1,1,0))</f>
        <v>0</v>
      </c>
      <c r="P113" s="120" t="str">
        <f>IF(F113="","",F113)</f>
        <v/>
      </c>
    </row>
    <row r="114" spans="1:17" ht="6" customHeight="1" x14ac:dyDescent="0.3">
      <c r="A114" s="674"/>
      <c r="B114" s="79"/>
      <c r="C114" s="28"/>
      <c r="D114" s="39"/>
      <c r="E114" s="41"/>
      <c r="F114" s="28"/>
      <c r="G114" s="28"/>
      <c r="H114" s="28"/>
      <c r="I114" s="28"/>
      <c r="J114" s="28"/>
      <c r="K114" s="28"/>
      <c r="L114" s="28"/>
      <c r="M114" s="20"/>
      <c r="N114" s="27"/>
    </row>
    <row r="115" spans="1:17" ht="18.75" customHeight="1" x14ac:dyDescent="0.3">
      <c r="A115" s="674"/>
      <c r="B115" s="680" t="str">
        <f>IF(O116=0,'P1'!P1,'P1'!Q1)</f>
        <v>Faltan datos, por favor revise los asteriscos rojos</v>
      </c>
      <c r="C115" s="680"/>
      <c r="D115" s="680"/>
      <c r="E115" s="680"/>
      <c r="F115" s="680"/>
      <c r="G115" s="680"/>
      <c r="H115" s="680"/>
      <c r="I115" s="680"/>
      <c r="J115" s="680"/>
      <c r="K115" s="680"/>
      <c r="L115" s="680"/>
      <c r="M115" s="680"/>
      <c r="N115" s="27"/>
    </row>
    <row r="116" spans="1:17" ht="36.75" customHeight="1" x14ac:dyDescent="0.3">
      <c r="A116" s="674"/>
      <c r="B116" s="78"/>
      <c r="C116" s="27"/>
      <c r="D116" s="37"/>
      <c r="E116" s="37"/>
      <c r="F116" s="27"/>
      <c r="G116" s="27"/>
      <c r="H116" s="27"/>
      <c r="I116" s="27"/>
      <c r="J116" s="27"/>
      <c r="K116" s="27"/>
      <c r="L116" s="27"/>
      <c r="M116" s="27"/>
      <c r="N116" s="84"/>
      <c r="O116" s="18">
        <f>IF(SUM(O96:O113)=8,1,0)</f>
        <v>0</v>
      </c>
      <c r="Q116" s="66">
        <f>+O25+O45+O66+O89+O116</f>
        <v>0</v>
      </c>
    </row>
    <row r="117" spans="1:17" ht="80.099999999999994" customHeight="1" x14ac:dyDescent="0.3">
      <c r="A117" s="53"/>
      <c r="B117" s="80"/>
      <c r="C117" s="53"/>
      <c r="D117" s="54"/>
      <c r="E117" s="54"/>
      <c r="F117" s="53"/>
      <c r="G117" s="53"/>
      <c r="H117" s="53"/>
      <c r="I117" s="53"/>
      <c r="J117" s="53"/>
      <c r="K117" s="53"/>
      <c r="L117" s="53"/>
      <c r="M117" s="53"/>
      <c r="N117" s="53"/>
    </row>
    <row r="118" spans="1:17" hidden="1" x14ac:dyDescent="0.3"/>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sheetData>
  <sheetProtection sheet="1" objects="1" scenarios="1"/>
  <mergeCells count="61">
    <mergeCell ref="B24:M24"/>
    <mergeCell ref="B44:M44"/>
    <mergeCell ref="B65:M65"/>
    <mergeCell ref="B88:M88"/>
    <mergeCell ref="B115:M115"/>
    <mergeCell ref="M72:M73"/>
    <mergeCell ref="F72:L72"/>
    <mergeCell ref="F73:L73"/>
    <mergeCell ref="D77:D78"/>
    <mergeCell ref="F77:L77"/>
    <mergeCell ref="D80:L80"/>
    <mergeCell ref="D81:K82"/>
    <mergeCell ref="D83:K83"/>
    <mergeCell ref="D84:K84"/>
    <mergeCell ref="D85:K85"/>
    <mergeCell ref="F41:L41"/>
    <mergeCell ref="K16:L16"/>
    <mergeCell ref="A92:A116"/>
    <mergeCell ref="D95:D97"/>
    <mergeCell ref="D99:D101"/>
    <mergeCell ref="F103:L103"/>
    <mergeCell ref="F105:L105"/>
    <mergeCell ref="F107:L107"/>
    <mergeCell ref="F109:L109"/>
    <mergeCell ref="F111:L111"/>
    <mergeCell ref="F113:L113"/>
    <mergeCell ref="D86:L86"/>
    <mergeCell ref="F60:H60"/>
    <mergeCell ref="D62:D63"/>
    <mergeCell ref="F62:I62"/>
    <mergeCell ref="A69:A89"/>
    <mergeCell ref="D72:D73"/>
    <mergeCell ref="A48:A66"/>
    <mergeCell ref="D51:D54"/>
    <mergeCell ref="F51:L51"/>
    <mergeCell ref="F52:L52"/>
    <mergeCell ref="F53:L53"/>
    <mergeCell ref="F54:L54"/>
    <mergeCell ref="F58:L58"/>
    <mergeCell ref="F18:L18"/>
    <mergeCell ref="F20:L20"/>
    <mergeCell ref="F22:L22"/>
    <mergeCell ref="A28:A45"/>
    <mergeCell ref="D29:L29"/>
    <mergeCell ref="F31:L31"/>
    <mergeCell ref="F33:L33"/>
    <mergeCell ref="F34:L34"/>
    <mergeCell ref="F35:L35"/>
    <mergeCell ref="F37:L37"/>
    <mergeCell ref="A1:A25"/>
    <mergeCell ref="F4:I4"/>
    <mergeCell ref="F12:L12"/>
    <mergeCell ref="F14:L14"/>
    <mergeCell ref="F39:L39"/>
    <mergeCell ref="D41:D42"/>
    <mergeCell ref="N4:N6"/>
    <mergeCell ref="F5:I5"/>
    <mergeCell ref="F6:I6"/>
    <mergeCell ref="H8:L8"/>
    <mergeCell ref="F10:L10"/>
    <mergeCell ref="M4:M6"/>
  </mergeCells>
  <conditionalFormatting sqref="F58:L58">
    <cfRule type="expression" dxfId="35" priority="8">
      <formula>$P$56</formula>
    </cfRule>
  </conditionalFormatting>
  <conditionalFormatting sqref="F103:L103 F105:L105 F107:L107">
    <cfRule type="expression" dxfId="34" priority="7">
      <formula>$P$100</formula>
    </cfRule>
  </conditionalFormatting>
  <conditionalFormatting sqref="F41:L41">
    <cfRule type="expression" dxfId="33" priority="10">
      <formula>$S$4</formula>
    </cfRule>
  </conditionalFormatting>
  <conditionalFormatting sqref="F8">
    <cfRule type="expression" dxfId="32" priority="6">
      <formula>$P$8</formula>
    </cfRule>
  </conditionalFormatting>
  <conditionalFormatting sqref="F77:L77">
    <cfRule type="expression" dxfId="31" priority="11">
      <formula>$P$75</formula>
    </cfRule>
  </conditionalFormatting>
  <conditionalFormatting sqref="F111:L111 F113:L113">
    <cfRule type="expression" dxfId="30" priority="12">
      <formula>$P$109</formula>
    </cfRule>
  </conditionalFormatting>
  <conditionalFormatting sqref="K16">
    <cfRule type="expression" dxfId="29" priority="42">
      <formula>$P$16</formula>
    </cfRule>
  </conditionalFormatting>
  <conditionalFormatting sqref="B24:M24">
    <cfRule type="expression" dxfId="28" priority="5">
      <formula>NOT($O$25)</formula>
    </cfRule>
  </conditionalFormatting>
  <conditionalFormatting sqref="B44:M44">
    <cfRule type="expression" dxfId="27" priority="4">
      <formula>NOT($O$45)</formula>
    </cfRule>
  </conditionalFormatting>
  <conditionalFormatting sqref="B65:M65">
    <cfRule type="expression" dxfId="26" priority="3">
      <formula>NOT($O$66)</formula>
    </cfRule>
  </conditionalFormatting>
  <conditionalFormatting sqref="B88:M88">
    <cfRule type="expression" dxfId="25" priority="2">
      <formula>NOT($O$89)</formula>
    </cfRule>
  </conditionalFormatting>
  <conditionalFormatting sqref="B115:M115">
    <cfRule type="expression" dxfId="24" priority="1">
      <formula>NOT($O$116)</formula>
    </cfRule>
  </conditionalFormatting>
  <dataValidations count="10">
    <dataValidation allowBlank="1" showInputMessage="1" showErrorMessage="1" promptTitle="Ayuda" prompt="Alta Gerencia:_x000a_Todos los puestos que vienen despues del Gerente General" sqref="N56"/>
    <dataValidation type="whole" operator="greaterThan" allowBlank="1" showInputMessage="1" showErrorMessage="1" promptTitle="Ej:" prompt="Teléfono fijo: 2830000_x000a_Celular: 70510100" sqref="F31:L31">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6"/>
    <dataValidation type="decimal" operator="greaterThan" allowBlank="1" showInputMessage="1" showErrorMessage="1" sqref="F63:G63">
      <formula1>0</formula1>
    </dataValidation>
    <dataValidation type="list" allowBlank="1" showInputMessage="1" showErrorMessage="1" sqref="L4:L6 F96 F56 L82:L85 F75 F100">
      <formula1>"SI,NO"</formula1>
    </dataValidation>
    <dataValidation type="whole" allowBlank="1" showInputMessage="1" showErrorMessage="1" sqref="F60:G60">
      <formula1>1920</formula1>
      <formula2>P60</formula2>
    </dataValidation>
    <dataValidation type="whole" allowBlank="1" showInputMessage="1" showErrorMessage="1" sqref="H60">
      <formula1>1920</formula1>
      <formula2>Q60</formula2>
    </dataValidation>
    <dataValidation operator="greaterThan" allowBlank="1" showInputMessage="1" showErrorMessage="1" sqref="J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F62:I62</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F109:L109</xm:sqref>
        </x14:dataValidation>
        <x14:dataValidation type="list" allowBlank="1" showInputMessage="1" showErrorMessage="1">
          <x14:formula1>
            <xm:f>Listas!$E$2:$E$4</xm:f>
          </x14:formula1>
          <xm:sqref>F16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1"/>
  <sheetViews>
    <sheetView showGridLines="0" showRowColHeaders="0" zoomScaleNormal="100" workbookViewId="0">
      <selection activeCell="J18" sqref="J18:N19"/>
    </sheetView>
  </sheetViews>
  <sheetFormatPr baseColWidth="10" defaultColWidth="0" defaultRowHeight="15" x14ac:dyDescent="0.25"/>
  <cols>
    <col min="1" max="1" width="11.5703125" style="2" customWidth="1"/>
    <col min="2" max="2" width="5.28515625" style="2" customWidth="1"/>
    <col min="3" max="3" width="3.5703125" style="2" customWidth="1"/>
    <col min="4" max="4" width="20" style="2" customWidth="1"/>
    <col min="5" max="5" width="5.7109375" style="2" customWidth="1"/>
    <col min="6" max="6" width="13.7109375" style="2" customWidth="1"/>
    <col min="7" max="7" width="12.5703125" style="2" customWidth="1"/>
    <col min="8" max="8" width="1.28515625" style="2" customWidth="1"/>
    <col min="9" max="10" width="13.7109375" style="2" customWidth="1"/>
    <col min="11" max="11" width="3.5703125" style="2" customWidth="1"/>
    <col min="12" max="12" width="5.5703125" style="2" customWidth="1"/>
    <col min="13" max="13" width="4" style="2" customWidth="1"/>
    <col min="14" max="14" width="14.140625" style="2" customWidth="1"/>
    <col min="15" max="15" width="13.85546875" style="2" customWidth="1"/>
    <col min="16" max="17" width="13.7109375" style="2" customWidth="1"/>
    <col min="18" max="18" width="4.28515625" style="2" customWidth="1"/>
    <col min="19" max="23" width="0" style="2" hidden="1" customWidth="1"/>
    <col min="24" max="16384" width="11.42578125" style="2" hidden="1"/>
  </cols>
  <sheetData>
    <row r="1" spans="1:23" ht="34.5" customHeight="1" x14ac:dyDescent="0.3">
      <c r="A1" s="456" t="s">
        <v>160</v>
      </c>
      <c r="B1" s="456"/>
      <c r="C1" s="456"/>
      <c r="D1" s="456"/>
      <c r="E1" s="456"/>
      <c r="F1" s="456"/>
      <c r="G1" s="456"/>
      <c r="H1" s="456"/>
      <c r="I1" s="456"/>
      <c r="J1" s="456"/>
      <c r="K1" s="456"/>
      <c r="L1" s="456"/>
      <c r="M1" s="456"/>
      <c r="N1" s="456"/>
      <c r="O1" s="456"/>
      <c r="P1" s="456"/>
      <c r="Q1" s="456"/>
      <c r="R1" s="1"/>
      <c r="S1" s="1"/>
      <c r="T1" s="1"/>
      <c r="U1" s="1"/>
      <c r="V1" s="1"/>
      <c r="W1" s="1"/>
    </row>
    <row r="2" spans="1:23" ht="15.75" x14ac:dyDescent="0.25">
      <c r="A2" s="457" t="s">
        <v>159</v>
      </c>
      <c r="B2" s="457"/>
      <c r="C2" s="457"/>
      <c r="D2" s="457"/>
      <c r="E2" s="457"/>
      <c r="F2" s="457"/>
      <c r="G2" s="457"/>
      <c r="H2" s="457"/>
      <c r="I2" s="457"/>
      <c r="J2" s="457"/>
      <c r="K2" s="457"/>
      <c r="L2" s="457"/>
      <c r="M2" s="457"/>
      <c r="N2" s="457"/>
      <c r="O2" s="457"/>
      <c r="P2" s="457"/>
      <c r="Q2" s="457"/>
      <c r="R2" s="1"/>
      <c r="S2" s="1"/>
      <c r="T2" s="1"/>
      <c r="U2" s="1"/>
      <c r="V2" s="1"/>
      <c r="W2" s="1"/>
    </row>
    <row r="3" spans="1:23" ht="6" customHeight="1" x14ac:dyDescent="0.25">
      <c r="A3" s="123"/>
      <c r="B3" s="123"/>
      <c r="C3" s="123"/>
      <c r="D3" s="123"/>
      <c r="E3" s="123"/>
      <c r="F3" s="123"/>
      <c r="G3" s="123"/>
      <c r="H3" s="123"/>
      <c r="I3" s="123"/>
      <c r="J3" s="123"/>
      <c r="K3" s="123"/>
      <c r="L3" s="123"/>
      <c r="M3" s="123"/>
      <c r="N3" s="123"/>
      <c r="O3" s="123"/>
      <c r="P3" s="123"/>
      <c r="Q3" s="123"/>
      <c r="R3" s="1"/>
      <c r="S3" s="1"/>
      <c r="T3" s="1"/>
      <c r="U3" s="1"/>
      <c r="V3" s="1"/>
      <c r="W3" s="1"/>
    </row>
    <row r="4" spans="1:23" s="4" customFormat="1" ht="12.75" x14ac:dyDescent="0.2">
      <c r="A4" s="3" t="s">
        <v>1</v>
      </c>
      <c r="B4" s="462">
        <f>'J3'!F6</f>
        <v>0</v>
      </c>
      <c r="C4" s="463"/>
      <c r="D4" s="463"/>
      <c r="E4" s="463"/>
      <c r="F4" s="463"/>
      <c r="G4" s="463"/>
      <c r="H4" s="463"/>
      <c r="I4" s="463"/>
      <c r="J4" s="463"/>
      <c r="K4" s="463"/>
      <c r="L4" s="463"/>
      <c r="M4" s="463"/>
      <c r="N4" s="463"/>
      <c r="O4" s="463"/>
      <c r="P4" s="463"/>
      <c r="Q4" s="463"/>
    </row>
    <row r="5" spans="1:23" ht="5.25" customHeight="1" x14ac:dyDescent="0.25"/>
    <row r="6" spans="1:23" ht="15.75" x14ac:dyDescent="0.25">
      <c r="A6" s="457" t="s">
        <v>10</v>
      </c>
      <c r="B6" s="457"/>
      <c r="C6" s="457"/>
      <c r="D6" s="457"/>
      <c r="E6" s="457"/>
      <c r="F6" s="457"/>
      <c r="G6" s="457"/>
      <c r="H6" s="457"/>
      <c r="I6" s="457"/>
      <c r="J6" s="457"/>
      <c r="K6" s="457"/>
      <c r="L6" s="457"/>
      <c r="M6" s="457"/>
      <c r="N6" s="457"/>
      <c r="O6" s="457"/>
      <c r="P6" s="457"/>
      <c r="Q6" s="457"/>
    </row>
    <row r="7" spans="1:23" ht="11.25" customHeight="1" x14ac:dyDescent="0.25">
      <c r="F7" s="468" t="s">
        <v>29</v>
      </c>
      <c r="G7" s="468"/>
      <c r="H7" s="468"/>
      <c r="I7" s="468"/>
      <c r="J7" s="468" t="s">
        <v>30</v>
      </c>
      <c r="K7" s="468"/>
      <c r="L7" s="468"/>
      <c r="M7" s="468"/>
      <c r="N7" s="468"/>
      <c r="O7" s="468" t="s">
        <v>31</v>
      </c>
      <c r="P7" s="468"/>
      <c r="Q7" s="468"/>
    </row>
    <row r="8" spans="1:23" s="5" customFormat="1" ht="12" x14ac:dyDescent="0.2">
      <c r="A8" s="443" t="s">
        <v>11</v>
      </c>
      <c r="B8" s="444"/>
      <c r="C8" s="444"/>
      <c r="D8" s="444"/>
      <c r="E8" s="445"/>
      <c r="F8" s="474" t="str">
        <f>IF(J3_P1!$Q$116=5,J3_P1!$F$10,"")</f>
        <v/>
      </c>
      <c r="G8" s="475"/>
      <c r="H8" s="475"/>
      <c r="I8" s="476"/>
      <c r="J8" s="474" t="str">
        <f>IF(J3_P2!$Q$116=5,J3_P2!$F$10,"")</f>
        <v/>
      </c>
      <c r="K8" s="475"/>
      <c r="L8" s="475"/>
      <c r="M8" s="475"/>
      <c r="N8" s="476"/>
      <c r="O8" s="474" t="str">
        <f>IF(J3_P3!$Q$116=5,J3_P3!$F$10,"")</f>
        <v/>
      </c>
      <c r="P8" s="475"/>
      <c r="Q8" s="476"/>
    </row>
    <row r="9" spans="1:23" s="5" customFormat="1" ht="12" x14ac:dyDescent="0.2">
      <c r="A9" s="446"/>
      <c r="B9" s="447"/>
      <c r="C9" s="447"/>
      <c r="D9" s="447"/>
      <c r="E9" s="448"/>
      <c r="F9" s="477"/>
      <c r="G9" s="478"/>
      <c r="H9" s="478"/>
      <c r="I9" s="479"/>
      <c r="J9" s="477"/>
      <c r="K9" s="478"/>
      <c r="L9" s="478"/>
      <c r="M9" s="478"/>
      <c r="N9" s="479"/>
      <c r="O9" s="477"/>
      <c r="P9" s="478"/>
      <c r="Q9" s="479"/>
    </row>
    <row r="10" spans="1:23" s="5" customFormat="1" ht="12.75" x14ac:dyDescent="0.2">
      <c r="A10" s="449" t="s">
        <v>12</v>
      </c>
      <c r="B10" s="450"/>
      <c r="C10" s="450"/>
      <c r="D10" s="450"/>
      <c r="E10" s="451"/>
      <c r="F10" s="506" t="str">
        <f>IF(J3_P1!Q116=5,J3_P1!$F$12,"")</f>
        <v/>
      </c>
      <c r="G10" s="470"/>
      <c r="H10" s="470"/>
      <c r="I10" s="471"/>
      <c r="J10" s="469" t="str">
        <f>IF(J3_P2!Q116=5,J3_P2!$F$12,"")</f>
        <v/>
      </c>
      <c r="K10" s="691"/>
      <c r="L10" s="691"/>
      <c r="M10" s="691"/>
      <c r="N10" s="692"/>
      <c r="O10" s="506" t="str">
        <f>IF(J3_P3!Q116=5,J3_P3!$F$12,"")</f>
        <v/>
      </c>
      <c r="P10" s="470"/>
      <c r="Q10" s="471"/>
    </row>
    <row r="11" spans="1:23" s="5" customFormat="1" ht="12.75" x14ac:dyDescent="0.2">
      <c r="A11" s="449" t="s">
        <v>13</v>
      </c>
      <c r="B11" s="450"/>
      <c r="C11" s="450"/>
      <c r="D11" s="450"/>
      <c r="E11" s="451"/>
      <c r="F11" s="493" t="str">
        <f>IF(J3_P1!Q116=5,J3_P1!$F$14,"")</f>
        <v/>
      </c>
      <c r="G11" s="494"/>
      <c r="H11" s="494"/>
      <c r="I11" s="495"/>
      <c r="J11" s="493" t="str">
        <f>IF(J3_P2!Q116=5,J3_P2!$F$14,"")</f>
        <v/>
      </c>
      <c r="K11" s="494"/>
      <c r="L11" s="494"/>
      <c r="M11" s="494"/>
      <c r="N11" s="495"/>
      <c r="O11" s="493" t="str">
        <f>IF(J3_P3!Q116=5,J3_P3!$F$14,"")</f>
        <v/>
      </c>
      <c r="P11" s="494"/>
      <c r="Q11" s="495"/>
    </row>
    <row r="12" spans="1:23" s="5" customFormat="1" ht="12.75" x14ac:dyDescent="0.2">
      <c r="A12" s="449" t="s">
        <v>14</v>
      </c>
      <c r="B12" s="450"/>
      <c r="C12" s="450"/>
      <c r="D12" s="450"/>
      <c r="E12" s="451"/>
      <c r="F12" s="688" t="str">
        <f>IF(J3_P1!Q116=5,J3_P1!$F$16&amp;"-"&amp;J3_P1!$K$16,"")</f>
        <v/>
      </c>
      <c r="G12" s="689"/>
      <c r="H12" s="689"/>
      <c r="I12" s="690"/>
      <c r="J12" s="493" t="str">
        <f>IF(J3_P2!Q116=5,J3_P2!$F$16&amp;"-"&amp;J3_P2!$K$16,"")</f>
        <v/>
      </c>
      <c r="K12" s="494"/>
      <c r="L12" s="494"/>
      <c r="M12" s="494"/>
      <c r="N12" s="495"/>
      <c r="O12" s="493" t="str">
        <f>IF(J3_P3!Q116=5,J3_P3!$F$16&amp;"-"&amp;J3_P3!$K$16,"")</f>
        <v/>
      </c>
      <c r="P12" s="494"/>
      <c r="Q12" s="495"/>
    </row>
    <row r="13" spans="1:23" s="5" customFormat="1" ht="12.75" x14ac:dyDescent="0.2">
      <c r="A13" s="449" t="s">
        <v>15</v>
      </c>
      <c r="B13" s="450"/>
      <c r="C13" s="450"/>
      <c r="D13" s="450"/>
      <c r="E13" s="451"/>
      <c r="F13" s="493" t="str">
        <f>IF(J3_P1!Q116=5,J3_P1!$F$18,"")</f>
        <v/>
      </c>
      <c r="G13" s="494"/>
      <c r="H13" s="494"/>
      <c r="I13" s="495"/>
      <c r="J13" s="493" t="str">
        <f>IF(J3_P2!Q116=5,J3_P2!$F$18,"")</f>
        <v/>
      </c>
      <c r="K13" s="494"/>
      <c r="L13" s="494"/>
      <c r="M13" s="494"/>
      <c r="N13" s="495"/>
      <c r="O13" s="493" t="str">
        <f>IF(J3_P3!Q116=5,J3_P3!$F$18,"")</f>
        <v/>
      </c>
      <c r="P13" s="494"/>
      <c r="Q13" s="495"/>
    </row>
    <row r="14" spans="1:23" s="5" customFormat="1" ht="12.75" x14ac:dyDescent="0.2">
      <c r="A14" s="449" t="s">
        <v>16</v>
      </c>
      <c r="B14" s="450"/>
      <c r="C14" s="450"/>
      <c r="D14" s="450"/>
      <c r="E14" s="451"/>
      <c r="F14" s="493"/>
      <c r="G14" s="494"/>
      <c r="H14" s="494"/>
      <c r="I14" s="495"/>
      <c r="J14" s="493"/>
      <c r="K14" s="494"/>
      <c r="L14" s="494"/>
      <c r="M14" s="494"/>
      <c r="N14" s="495"/>
      <c r="O14" s="493"/>
      <c r="P14" s="494"/>
      <c r="Q14" s="495"/>
    </row>
    <row r="15" spans="1:23" s="5" customFormat="1" ht="12.75" x14ac:dyDescent="0.2">
      <c r="A15" s="449" t="s">
        <v>17</v>
      </c>
      <c r="B15" s="450"/>
      <c r="C15" s="450"/>
      <c r="D15" s="450"/>
      <c r="E15" s="451"/>
      <c r="F15" s="493" t="str">
        <f>IF(J3_P1!Q116=5,J3_P1!$F$20,"")</f>
        <v/>
      </c>
      <c r="G15" s="494"/>
      <c r="H15" s="494"/>
      <c r="I15" s="495"/>
      <c r="J15" s="493" t="str">
        <f>IF(J3_P2!Q116=5,J3_P2!$F$20,"")</f>
        <v/>
      </c>
      <c r="K15" s="494"/>
      <c r="L15" s="494"/>
      <c r="M15" s="494"/>
      <c r="N15" s="495"/>
      <c r="O15" s="493" t="str">
        <f>IF(J3_P3!Q116=5,J3_P3!$F$20,"")</f>
        <v/>
      </c>
      <c r="P15" s="494"/>
      <c r="Q15" s="495"/>
    </row>
    <row r="16" spans="1:23" s="5" customFormat="1" ht="12.75" x14ac:dyDescent="0.2">
      <c r="A16" s="449" t="s">
        <v>18</v>
      </c>
      <c r="B16" s="450"/>
      <c r="C16" s="450"/>
      <c r="D16" s="450"/>
      <c r="E16" s="451"/>
      <c r="F16" s="493" t="str">
        <f>IF(J3_P1!Q116=5,J3_P1!$P$22,"")</f>
        <v/>
      </c>
      <c r="G16" s="494"/>
      <c r="H16" s="494"/>
      <c r="I16" s="495"/>
      <c r="J16" s="493" t="str">
        <f>IF(J3_P2!Q116=5,J3_P2!$P$22,"")</f>
        <v/>
      </c>
      <c r="K16" s="494"/>
      <c r="L16" s="494"/>
      <c r="M16" s="494"/>
      <c r="N16" s="495"/>
      <c r="O16" s="493" t="str">
        <f>IF(J3_P3!Q116=5,J3_P3!$P$22,"")</f>
        <v/>
      </c>
      <c r="P16" s="494"/>
      <c r="Q16" s="495"/>
    </row>
    <row r="17" spans="1:17" s="5" customFormat="1" ht="12.75" x14ac:dyDescent="0.2">
      <c r="A17" s="449" t="s">
        <v>19</v>
      </c>
      <c r="B17" s="450"/>
      <c r="C17" s="450"/>
      <c r="D17" s="450"/>
      <c r="E17" s="451"/>
      <c r="F17" s="493" t="str">
        <f>IF(J3_P1!Q116=5,J3_P1!$F$31,"")</f>
        <v/>
      </c>
      <c r="G17" s="494"/>
      <c r="H17" s="494"/>
      <c r="I17" s="495"/>
      <c r="J17" s="493" t="str">
        <f>IF(J3_P2!Q116=5,J3_P2!$F$31,"")</f>
        <v/>
      </c>
      <c r="K17" s="494"/>
      <c r="L17" s="494"/>
      <c r="M17" s="494"/>
      <c r="N17" s="495"/>
      <c r="O17" s="493" t="str">
        <f>IF(J3_P3!Q116=5,J3_P3!$F$31,"")</f>
        <v/>
      </c>
      <c r="P17" s="494"/>
      <c r="Q17" s="495"/>
    </row>
    <row r="18" spans="1:17" s="5" customFormat="1" ht="12" x14ac:dyDescent="0.2">
      <c r="A18" s="443" t="s">
        <v>20</v>
      </c>
      <c r="B18" s="444"/>
      <c r="C18" s="444"/>
      <c r="D18" s="444"/>
      <c r="E18" s="445"/>
      <c r="F18" s="474" t="str">
        <f>IF(J3_P1!Q116=5,J3_P1!$Q$33,"")</f>
        <v/>
      </c>
      <c r="G18" s="475"/>
      <c r="H18" s="475"/>
      <c r="I18" s="476"/>
      <c r="J18" s="474" t="str">
        <f>IF(J3_P2!Q116=5,J3_P2!$Q$33,"")</f>
        <v/>
      </c>
      <c r="K18" s="475"/>
      <c r="L18" s="475"/>
      <c r="M18" s="475"/>
      <c r="N18" s="476"/>
      <c r="O18" s="474" t="str">
        <f>IF(J3_P3!Q116=5,J3_P3!$Q$33,"")</f>
        <v/>
      </c>
      <c r="P18" s="475"/>
      <c r="Q18" s="476"/>
    </row>
    <row r="19" spans="1:17" s="5" customFormat="1" ht="12" x14ac:dyDescent="0.2">
      <c r="A19" s="446"/>
      <c r="B19" s="447"/>
      <c r="C19" s="447"/>
      <c r="D19" s="447"/>
      <c r="E19" s="448"/>
      <c r="F19" s="477"/>
      <c r="G19" s="478"/>
      <c r="H19" s="478"/>
      <c r="I19" s="479"/>
      <c r="J19" s="477"/>
      <c r="K19" s="478"/>
      <c r="L19" s="478"/>
      <c r="M19" s="478"/>
      <c r="N19" s="479"/>
      <c r="O19" s="477"/>
      <c r="P19" s="478"/>
      <c r="Q19" s="479"/>
    </row>
    <row r="20" spans="1:17" s="5" customFormat="1" ht="12.75" x14ac:dyDescent="0.2">
      <c r="A20" s="449" t="s">
        <v>21</v>
      </c>
      <c r="B20" s="450"/>
      <c r="C20" s="450"/>
      <c r="D20" s="450"/>
      <c r="E20" s="451"/>
      <c r="F20" s="493" t="str">
        <f>IF(J3_P1!Q116=5,J3_P1!$F$37,"")</f>
        <v/>
      </c>
      <c r="G20" s="494"/>
      <c r="H20" s="494"/>
      <c r="I20" s="495"/>
      <c r="J20" s="493" t="str">
        <f>IF(J3_P2!Q116=5,J3_P2!$F$37,"")</f>
        <v/>
      </c>
      <c r="K20" s="494"/>
      <c r="L20" s="494"/>
      <c r="M20" s="494"/>
      <c r="N20" s="495"/>
      <c r="O20" s="493" t="str">
        <f>IF(J3_P3!Q116=5,J3_P3!$F$37,"")</f>
        <v/>
      </c>
      <c r="P20" s="494"/>
      <c r="Q20" s="495"/>
    </row>
    <row r="21" spans="1:17" s="5" customFormat="1" ht="13.5" x14ac:dyDescent="0.2">
      <c r="A21" s="449" t="s">
        <v>22</v>
      </c>
      <c r="B21" s="450"/>
      <c r="C21" s="450"/>
      <c r="D21" s="450"/>
      <c r="E21" s="451"/>
      <c r="F21" s="46" t="str">
        <f>IF(J3_P1!Q116=5,J3_P1!$P$4,"")</f>
        <v/>
      </c>
      <c r="G21" s="530" t="str">
        <f>IF(J3_P1!Q116=5,J3_P1!$Q$4,"")</f>
        <v/>
      </c>
      <c r="H21" s="530"/>
      <c r="I21" s="48" t="str">
        <f>IF(J3_P1!Q116=5,J3_P1!$R$4,"")</f>
        <v/>
      </c>
      <c r="J21" s="46" t="str">
        <f>IF(J3_P2!Q116=5,J3_P2!$P$4,"")</f>
        <v/>
      </c>
      <c r="K21" s="530" t="str">
        <f>IF(J3_P2!Q116=5,J3_P2!$Q$4,"")</f>
        <v/>
      </c>
      <c r="L21" s="530"/>
      <c r="M21" s="530"/>
      <c r="N21" s="48" t="str">
        <f>IF(J3_P2!Q116=5,J3_P2!$R$4,"")</f>
        <v/>
      </c>
      <c r="O21" s="46" t="str">
        <f>IF(J3_P3!Q116=5,J3_P3!$P$4,"")</f>
        <v/>
      </c>
      <c r="P21" s="115" t="str">
        <f>IF(J3_P3!Q116=5,J3_P3!$Q$4,"")</f>
        <v/>
      </c>
      <c r="Q21" s="48" t="str">
        <f>IF(J3_P3!Q116=5,J3_P3!$R$4,"")</f>
        <v/>
      </c>
    </row>
    <row r="22" spans="1:17" s="5" customFormat="1" ht="12.75" x14ac:dyDescent="0.2">
      <c r="A22" s="449" t="s">
        <v>23</v>
      </c>
      <c r="B22" s="450"/>
      <c r="C22" s="450"/>
      <c r="D22" s="450"/>
      <c r="E22" s="451"/>
      <c r="F22" s="685" t="str">
        <f>IF(J3_P1!Q116=5,J3_P1!$F$39,"")</f>
        <v/>
      </c>
      <c r="G22" s="686"/>
      <c r="H22" s="686"/>
      <c r="I22" s="687"/>
      <c r="J22" s="493" t="str">
        <f>IF(J3_P2!Q116=5,J3_P2!$F$39,"")</f>
        <v/>
      </c>
      <c r="K22" s="494"/>
      <c r="L22" s="494"/>
      <c r="M22" s="494"/>
      <c r="N22" s="495"/>
      <c r="O22" s="493" t="str">
        <f>IF(J3_P3!Q116=5,J3_P3!$F$39,"")</f>
        <v/>
      </c>
      <c r="P22" s="494"/>
      <c r="Q22" s="495"/>
    </row>
    <row r="23" spans="1:17" s="5" customFormat="1" ht="26.25" customHeight="1" x14ac:dyDescent="0.2">
      <c r="A23" s="480" t="s">
        <v>35</v>
      </c>
      <c r="B23" s="481"/>
      <c r="C23" s="481"/>
      <c r="D23" s="481"/>
      <c r="E23" s="482"/>
      <c r="F23" s="503" t="str">
        <f>IF(J3_P1!Q116=5,J3_P1!$P$41,"")</f>
        <v/>
      </c>
      <c r="G23" s="504"/>
      <c r="H23" s="504"/>
      <c r="I23" s="505"/>
      <c r="J23" s="503" t="str">
        <f>IF(J3_P2!Q116=5,J3_P2!$P$41,"")</f>
        <v/>
      </c>
      <c r="K23" s="504"/>
      <c r="L23" s="504"/>
      <c r="M23" s="504"/>
      <c r="N23" s="505"/>
      <c r="O23" s="503" t="str">
        <f>IF(J3_P3!Q116=5,J3_P3!$P$41,"")</f>
        <v/>
      </c>
      <c r="P23" s="504"/>
      <c r="Q23" s="505"/>
    </row>
    <row r="24" spans="1:17" s="5" customFormat="1" ht="12.75" x14ac:dyDescent="0.2">
      <c r="A24" s="449" t="s">
        <v>34</v>
      </c>
      <c r="B24" s="450"/>
      <c r="C24" s="450"/>
      <c r="D24" s="450"/>
      <c r="E24" s="451"/>
      <c r="F24" s="684" t="str">
        <f>IF(J3_P1!Q116=5,J3_P1!$F$8,"")</f>
        <v/>
      </c>
      <c r="G24" s="494"/>
      <c r="H24" s="494"/>
      <c r="I24" s="495"/>
      <c r="J24" s="531" t="str">
        <f>IF(J3_P2!Q116=5,J3_P2!$F$8,"")</f>
        <v/>
      </c>
      <c r="K24" s="532"/>
      <c r="L24" s="532"/>
      <c r="M24" s="532"/>
      <c r="N24" s="533"/>
      <c r="O24" s="531" t="str">
        <f>IF(J3_P3!Q116=5,J3_P3!$F$8,"")</f>
        <v/>
      </c>
      <c r="P24" s="532"/>
      <c r="Q24" s="533"/>
    </row>
    <row r="25" spans="1:17" s="5" customFormat="1" ht="12" customHeight="1" x14ac:dyDescent="0.2">
      <c r="A25" s="483" t="s">
        <v>37</v>
      </c>
      <c r="B25" s="484"/>
      <c r="C25" s="484"/>
      <c r="D25" s="484"/>
      <c r="E25" s="485"/>
      <c r="F25" s="575" t="str">
        <f>IF(J3_P1!Q116=5,J3_P1!$F$51,"")</f>
        <v/>
      </c>
      <c r="G25" s="576"/>
      <c r="H25" s="576"/>
      <c r="I25" s="576"/>
      <c r="J25" s="524" t="str">
        <f>IF(J3_P2!Q116=5,J3_P2!$F$51,"")</f>
        <v/>
      </c>
      <c r="K25" s="525"/>
      <c r="L25" s="525"/>
      <c r="M25" s="525"/>
      <c r="N25" s="526"/>
      <c r="O25" s="524" t="str">
        <f>IF(J3_P3!Q116=5,J3_P3!$F$51,"")</f>
        <v/>
      </c>
      <c r="P25" s="525"/>
      <c r="Q25" s="526"/>
    </row>
    <row r="26" spans="1:17" s="5" customFormat="1" ht="12" x14ac:dyDescent="0.2">
      <c r="A26" s="486"/>
      <c r="B26" s="487"/>
      <c r="C26" s="487"/>
      <c r="D26" s="487"/>
      <c r="E26" s="488"/>
      <c r="F26" s="527" t="str">
        <f>IF(J3_P1!$Q$116=5,J3_P1!$P52,"")</f>
        <v/>
      </c>
      <c r="G26" s="528"/>
      <c r="H26" s="528"/>
      <c r="I26" s="528"/>
      <c r="J26" s="527" t="str">
        <f>IF(J3_P2!$Q$116=5,J3_P2!$P52,"")</f>
        <v/>
      </c>
      <c r="K26" s="528"/>
      <c r="L26" s="528"/>
      <c r="M26" s="528"/>
      <c r="N26" s="529"/>
      <c r="O26" s="552" t="str">
        <f>IF(J3_P3!$Q$116=5,J3_P3!$P52,"")</f>
        <v/>
      </c>
      <c r="P26" s="553"/>
      <c r="Q26" s="554"/>
    </row>
    <row r="27" spans="1:17" s="5" customFormat="1" ht="12" x14ac:dyDescent="0.2">
      <c r="A27" s="486"/>
      <c r="B27" s="487"/>
      <c r="C27" s="487"/>
      <c r="D27" s="487"/>
      <c r="E27" s="488"/>
      <c r="F27" s="527" t="str">
        <f>IF(J3_P1!$Q$116=5,J3_P1!$P53,"")</f>
        <v/>
      </c>
      <c r="G27" s="528"/>
      <c r="H27" s="528"/>
      <c r="I27" s="528"/>
      <c r="J27" s="527" t="str">
        <f>IF(J3_P2!$Q$116=5,J3_P2!$P53,"")</f>
        <v/>
      </c>
      <c r="K27" s="528"/>
      <c r="L27" s="528"/>
      <c r="M27" s="528"/>
      <c r="N27" s="529"/>
      <c r="O27" s="552" t="str">
        <f>IF(J3_P3!$Q$116=5,J3_P3!$P53,"")</f>
        <v/>
      </c>
      <c r="P27" s="553"/>
      <c r="Q27" s="554"/>
    </row>
    <row r="28" spans="1:17" s="5" customFormat="1" ht="12" x14ac:dyDescent="0.2">
      <c r="A28" s="489"/>
      <c r="B28" s="490"/>
      <c r="C28" s="490"/>
      <c r="D28" s="490"/>
      <c r="E28" s="491"/>
      <c r="F28" s="549" t="str">
        <f>IF(J3_P1!$Q$116=5,J3_P1!$P54,"")</f>
        <v/>
      </c>
      <c r="G28" s="550"/>
      <c r="H28" s="550"/>
      <c r="I28" s="550"/>
      <c r="J28" s="549" t="str">
        <f>IF(J3_P2!$Q$116=5,J3_P2!$P54,"")</f>
        <v/>
      </c>
      <c r="K28" s="550"/>
      <c r="L28" s="550"/>
      <c r="M28" s="550"/>
      <c r="N28" s="551"/>
      <c r="O28" s="555" t="str">
        <f>IF(J3_P3!$Q$116=5,J3_P3!$P54,"")</f>
        <v/>
      </c>
      <c r="P28" s="556"/>
      <c r="Q28" s="557"/>
    </row>
    <row r="29" spans="1:17" s="5" customFormat="1" ht="12.75" x14ac:dyDescent="0.2">
      <c r="A29" s="449" t="s">
        <v>36</v>
      </c>
      <c r="B29" s="450"/>
      <c r="C29" s="450"/>
      <c r="D29" s="450"/>
      <c r="E29" s="451"/>
      <c r="F29" s="434" t="str">
        <f>IF(J3_P1!$Q$116=5,J3_P1!$F$56,"")</f>
        <v/>
      </c>
      <c r="G29" s="435" t="s">
        <v>8</v>
      </c>
      <c r="H29" s="435"/>
      <c r="I29" s="436"/>
      <c r="J29" s="434" t="str">
        <f>IF(J3_P2!$Q$116=5,J3_P2!$F$56,"")</f>
        <v/>
      </c>
      <c r="K29" s="435"/>
      <c r="L29" s="435"/>
      <c r="M29" s="435"/>
      <c r="N29" s="436"/>
      <c r="O29" s="434" t="str">
        <f>IF(J3_P3!$Q$116=5,J3_P3!$F$56,"")</f>
        <v/>
      </c>
      <c r="P29" s="435"/>
      <c r="Q29" s="436"/>
    </row>
    <row r="30" spans="1:17" s="5" customFormat="1" ht="12.75" x14ac:dyDescent="0.2">
      <c r="A30" s="449" t="s">
        <v>24</v>
      </c>
      <c r="B30" s="450"/>
      <c r="C30" s="450"/>
      <c r="D30" s="450"/>
      <c r="E30" s="451"/>
      <c r="F30" s="563" t="str">
        <f>IF(J3_P1!$Q$116=5,J3_P1!$P$58,"")</f>
        <v/>
      </c>
      <c r="G30" s="564"/>
      <c r="H30" s="564"/>
      <c r="I30" s="565"/>
      <c r="J30" s="546" t="str">
        <f>IF(J3_P2!$Q$116=5,J3_P2!$P$58,"")</f>
        <v/>
      </c>
      <c r="K30" s="547"/>
      <c r="L30" s="547"/>
      <c r="M30" s="547"/>
      <c r="N30" s="548"/>
      <c r="O30" s="546" t="str">
        <f>IF(J3_P3!$Q$116=5,J3_P3!$P$58,"")</f>
        <v/>
      </c>
      <c r="P30" s="547"/>
      <c r="Q30" s="548"/>
    </row>
    <row r="31" spans="1:17" s="5" customFormat="1" ht="12.75" x14ac:dyDescent="0.2">
      <c r="A31" s="449" t="s">
        <v>25</v>
      </c>
      <c r="B31" s="450"/>
      <c r="C31" s="450"/>
      <c r="D31" s="450"/>
      <c r="E31" s="451"/>
      <c r="F31" s="493" t="str">
        <f>IF(J3_P1!$Q$116=5,J3_P1!$F$60,"")</f>
        <v/>
      </c>
      <c r="G31" s="494"/>
      <c r="H31" s="494"/>
      <c r="I31" s="495"/>
      <c r="J31" s="493" t="str">
        <f>IF(J3_P2!$Q$116=5,J3_P2!$F$60,"")</f>
        <v/>
      </c>
      <c r="K31" s="494"/>
      <c r="L31" s="494"/>
      <c r="M31" s="494"/>
      <c r="N31" s="495"/>
      <c r="O31" s="493" t="str">
        <f>IF(J3_P3!$Q$116=5,J3_P3!$F$60,"")</f>
        <v/>
      </c>
      <c r="P31" s="494"/>
      <c r="Q31" s="495"/>
    </row>
    <row r="32" spans="1:17" s="5" customFormat="1" ht="12.75" x14ac:dyDescent="0.2">
      <c r="A32" s="449" t="s">
        <v>26</v>
      </c>
      <c r="B32" s="450"/>
      <c r="C32" s="450"/>
      <c r="D32" s="450"/>
      <c r="E32" s="451"/>
      <c r="F32" s="696" t="str">
        <f>IF(J3_P1!$Q$116=5,J3_P1!$F$62,"")</f>
        <v/>
      </c>
      <c r="G32" s="697"/>
      <c r="H32" s="697"/>
      <c r="I32" s="698"/>
      <c r="J32" s="537" t="str">
        <f>IF(J3_P2!$Q$116=5,J3_P2!$F$62,"")</f>
        <v/>
      </c>
      <c r="K32" s="538"/>
      <c r="L32" s="538"/>
      <c r="M32" s="538"/>
      <c r="N32" s="539"/>
      <c r="O32" s="540" t="str">
        <f>IF(J3_P3!$Q$116=5,J3_P3!$F$62,"")</f>
        <v/>
      </c>
      <c r="P32" s="541"/>
      <c r="Q32" s="542"/>
    </row>
    <row r="33" spans="1:17" s="5" customFormat="1" ht="12.75" x14ac:dyDescent="0.2">
      <c r="A33" s="449" t="s">
        <v>27</v>
      </c>
      <c r="B33" s="450"/>
      <c r="C33" s="450"/>
      <c r="D33" s="450"/>
      <c r="E33" s="451"/>
      <c r="F33" s="493" t="str">
        <f>IF(J3_P1!$Q$116=5,J3_P1!$F$109,"")</f>
        <v/>
      </c>
      <c r="G33" s="494"/>
      <c r="H33" s="494"/>
      <c r="I33" s="495"/>
      <c r="J33" s="493" t="str">
        <f>IF(J3_P2!$Q$116=5,J3_P2!$F$109,"")</f>
        <v/>
      </c>
      <c r="K33" s="494"/>
      <c r="L33" s="494"/>
      <c r="M33" s="494"/>
      <c r="N33" s="495"/>
      <c r="O33" s="493" t="str">
        <f>IF(J3_P3!$Q$116=5,J3_P3!$F$109,"")</f>
        <v/>
      </c>
      <c r="P33" s="494"/>
      <c r="Q33" s="495"/>
    </row>
    <row r="34" spans="1:17" s="5" customFormat="1" ht="12" x14ac:dyDescent="0.2">
      <c r="A34" s="483" t="s">
        <v>38</v>
      </c>
      <c r="B34" s="484"/>
      <c r="C34" s="484"/>
      <c r="D34" s="484"/>
      <c r="E34" s="485"/>
      <c r="F34" s="524" t="str">
        <f>IF(J3_P1!$Q$116=5,J3_P1!$F$72,"")</f>
        <v/>
      </c>
      <c r="G34" s="525"/>
      <c r="H34" s="525"/>
      <c r="I34" s="526"/>
      <c r="J34" s="575" t="str">
        <f>IF(J3_P2!$Q$116=5,J3_P2!$F$72,"")</f>
        <v/>
      </c>
      <c r="K34" s="576"/>
      <c r="L34" s="576"/>
      <c r="M34" s="576"/>
      <c r="N34" s="577"/>
      <c r="O34" s="575" t="str">
        <f>IF(J3_P3!$Q$116=5,J3_P3!$F$72,"")</f>
        <v/>
      </c>
      <c r="P34" s="576"/>
      <c r="Q34" s="577"/>
    </row>
    <row r="35" spans="1:17" s="5" customFormat="1" ht="12" x14ac:dyDescent="0.2">
      <c r="A35" s="489"/>
      <c r="B35" s="490"/>
      <c r="C35" s="490"/>
      <c r="D35" s="490"/>
      <c r="E35" s="491"/>
      <c r="F35" s="549" t="str">
        <f>IF(J3_P1!$Q$116=5,J3_P1!$Q$73,"")</f>
        <v/>
      </c>
      <c r="G35" s="550"/>
      <c r="H35" s="550"/>
      <c r="I35" s="551"/>
      <c r="J35" s="559" t="str">
        <f>IF(J3_P2!$Q$116=5,J3_P2!$Q$73,"")</f>
        <v/>
      </c>
      <c r="K35" s="560"/>
      <c r="L35" s="560"/>
      <c r="M35" s="560"/>
      <c r="N35" s="561"/>
      <c r="O35" s="559" t="str">
        <f>IF(J3_P3!$Q$116=5,J3_P3!$Q$73,"")</f>
        <v/>
      </c>
      <c r="P35" s="560"/>
      <c r="Q35" s="561"/>
    </row>
    <row r="36" spans="1:17" s="5" customFormat="1" ht="12.75" x14ac:dyDescent="0.2">
      <c r="A36" s="449" t="s">
        <v>28</v>
      </c>
      <c r="B36" s="450"/>
      <c r="C36" s="450"/>
      <c r="D36" s="450"/>
      <c r="E36" s="451"/>
      <c r="F36" s="434" t="str">
        <f>IF(J3_P1!$Q$116=5,J3_P1!$F$75,"")</f>
        <v/>
      </c>
      <c r="G36" s="435" t="s">
        <v>8</v>
      </c>
      <c r="H36" s="435"/>
      <c r="I36" s="436"/>
      <c r="J36" s="434" t="str">
        <f>IF(J3_P2!$Q$116=5,J3_P2!$F$75,"")</f>
        <v/>
      </c>
      <c r="K36" s="435"/>
      <c r="L36" s="435"/>
      <c r="M36" s="435"/>
      <c r="N36" s="436"/>
      <c r="O36" s="434" t="str">
        <f>IF(J3_P3!$Q$116=5,J3_P3!$F$75,"")</f>
        <v/>
      </c>
      <c r="P36" s="435"/>
      <c r="Q36" s="436"/>
    </row>
    <row r="37" spans="1:17" s="5" customFormat="1" ht="27.75" customHeight="1" x14ac:dyDescent="0.2">
      <c r="A37" s="578" t="s">
        <v>39</v>
      </c>
      <c r="B37" s="579"/>
      <c r="C37" s="579"/>
      <c r="D37" s="579"/>
      <c r="E37" s="580"/>
      <c r="F37" s="563" t="str">
        <f>IF(J3_P1!$Q$116=5,J3_P1!$P$77,"")</f>
        <v/>
      </c>
      <c r="G37" s="564"/>
      <c r="H37" s="564"/>
      <c r="I37" s="565"/>
      <c r="J37" s="563" t="str">
        <f>IF(J3_P2!$Q$116=5,J3_P2!$P$77,"")</f>
        <v/>
      </c>
      <c r="K37" s="564"/>
      <c r="L37" s="564"/>
      <c r="M37" s="564"/>
      <c r="N37" s="565"/>
      <c r="O37" s="563" t="str">
        <f>IF(J3_P3!$Q$116=5,J3_P3!$P$77,"")</f>
        <v/>
      </c>
      <c r="P37" s="564"/>
      <c r="Q37" s="565"/>
    </row>
    <row r="38" spans="1:17" s="5" customFormat="1" ht="80.25" customHeight="1" x14ac:dyDescent="0.2">
      <c r="A38" s="581" t="s">
        <v>40</v>
      </c>
      <c r="B38" s="582"/>
      <c r="C38" s="582"/>
      <c r="D38" s="582"/>
      <c r="E38" s="583"/>
      <c r="F38" s="569" t="str">
        <f>IF(J3_P1!$Q$116=5,J3_P1!$Q$80,"")</f>
        <v/>
      </c>
      <c r="G38" s="570" t="s">
        <v>8</v>
      </c>
      <c r="H38" s="570"/>
      <c r="I38" s="571"/>
      <c r="J38" s="569" t="str">
        <f>IF(J3_P2!$Q$116=5,J3_P2!$Q$80,"")</f>
        <v/>
      </c>
      <c r="K38" s="570"/>
      <c r="L38" s="570"/>
      <c r="M38" s="570"/>
      <c r="N38" s="571"/>
      <c r="O38" s="569" t="str">
        <f>IF(J3_P3!$Q$116=5,J3_P3!$Q$80,"")</f>
        <v/>
      </c>
      <c r="P38" s="570"/>
      <c r="Q38" s="571"/>
    </row>
    <row r="39" spans="1:17" s="12" customFormat="1" ht="11.25" x14ac:dyDescent="0.2">
      <c r="A39" s="8"/>
      <c r="B39" s="9"/>
      <c r="C39" s="9"/>
      <c r="D39" s="9"/>
      <c r="E39" s="9"/>
      <c r="F39" s="10"/>
      <c r="G39" s="10"/>
      <c r="H39" s="10"/>
      <c r="I39" s="10"/>
      <c r="J39" s="11"/>
      <c r="K39" s="11"/>
      <c r="L39" s="11"/>
      <c r="M39" s="11"/>
      <c r="N39" s="11"/>
      <c r="O39" s="562" t="s">
        <v>161</v>
      </c>
      <c r="P39" s="562"/>
      <c r="Q39" s="562"/>
    </row>
    <row r="40" spans="1:17" s="5" customFormat="1" ht="15.75" x14ac:dyDescent="0.2">
      <c r="A40" s="399" t="s">
        <v>10</v>
      </c>
      <c r="B40" s="399"/>
      <c r="C40" s="399"/>
      <c r="D40" s="399"/>
      <c r="E40" s="399"/>
      <c r="F40" s="399"/>
      <c r="G40" s="399"/>
      <c r="H40" s="399"/>
      <c r="I40" s="399"/>
      <c r="J40" s="399"/>
      <c r="K40" s="399"/>
      <c r="L40" s="399"/>
      <c r="M40" s="399"/>
      <c r="N40" s="399"/>
      <c r="O40" s="399"/>
      <c r="P40" s="399"/>
      <c r="Q40" s="399"/>
    </row>
    <row r="41" spans="1:17" ht="12" customHeight="1" x14ac:dyDescent="0.25">
      <c r="A41" s="13"/>
      <c r="F41" s="407" t="s">
        <v>29</v>
      </c>
      <c r="G41" s="407"/>
      <c r="H41" s="407"/>
      <c r="I41" s="407"/>
      <c r="J41" s="407" t="s">
        <v>30</v>
      </c>
      <c r="K41" s="407"/>
      <c r="L41" s="407"/>
      <c r="M41" s="407"/>
      <c r="N41" s="407"/>
      <c r="O41" s="407" t="s">
        <v>31</v>
      </c>
      <c r="P41" s="407"/>
      <c r="Q41" s="407"/>
    </row>
    <row r="42" spans="1:17" ht="24.95" customHeight="1" x14ac:dyDescent="0.25">
      <c r="A42" s="437" t="s">
        <v>44</v>
      </c>
      <c r="B42" s="438"/>
      <c r="C42" s="438"/>
      <c r="D42" s="438"/>
      <c r="E42" s="439"/>
      <c r="F42" s="434" t="str">
        <f>IF(J3_P1!$Q$116=5,J3_P1!$F$96,"")</f>
        <v/>
      </c>
      <c r="G42" s="435"/>
      <c r="H42" s="435"/>
      <c r="I42" s="436"/>
      <c r="J42" s="434" t="str">
        <f>IF(J3_P2!$Q$116=5,J3_P2!$F$96,"")</f>
        <v/>
      </c>
      <c r="K42" s="435"/>
      <c r="L42" s="435"/>
      <c r="M42" s="435"/>
      <c r="N42" s="436"/>
      <c r="O42" s="434" t="str">
        <f>IF(J3_P3!$Q$116=5,J3_P3!$F$96,"")</f>
        <v/>
      </c>
      <c r="P42" s="435"/>
      <c r="Q42" s="436"/>
    </row>
    <row r="43" spans="1:17" s="68" customFormat="1" ht="36.950000000000003" customHeight="1" x14ac:dyDescent="0.25">
      <c r="A43" s="440" t="s">
        <v>45</v>
      </c>
      <c r="B43" s="441"/>
      <c r="C43" s="441"/>
      <c r="D43" s="441"/>
      <c r="E43" s="442"/>
      <c r="F43" s="434" t="str">
        <f>IF(J3_P1!$Q$116=5,J3_P1!$F$100,"")</f>
        <v/>
      </c>
      <c r="G43" s="435"/>
      <c r="H43" s="435"/>
      <c r="I43" s="436"/>
      <c r="J43" s="434" t="str">
        <f>IF(J3_P2!$Q$116=5,J3_P2!$F$100,"")</f>
        <v/>
      </c>
      <c r="K43" s="435"/>
      <c r="L43" s="435"/>
      <c r="M43" s="435"/>
      <c r="N43" s="436"/>
      <c r="O43" s="434" t="str">
        <f>IF(J3_P3!$Q$116=5,J3_P3!$F$100,"")</f>
        <v/>
      </c>
      <c r="P43" s="435"/>
      <c r="Q43" s="436"/>
    </row>
    <row r="44" spans="1:17" ht="12" customHeight="1" x14ac:dyDescent="0.25">
      <c r="A44" s="422" t="s">
        <v>46</v>
      </c>
      <c r="B44" s="423"/>
      <c r="C44" s="423"/>
      <c r="D44" s="423"/>
      <c r="E44" s="424"/>
      <c r="F44" s="414" t="str">
        <f>IF(J3_P1!$Q$116=5,J3_P1!$P$103,"")</f>
        <v/>
      </c>
      <c r="G44" s="415"/>
      <c r="H44" s="415"/>
      <c r="I44" s="416"/>
      <c r="J44" s="414" t="str">
        <f>IF(J3_P2!$Q$116=5,J3_P2!$P$103,"")</f>
        <v/>
      </c>
      <c r="K44" s="415"/>
      <c r="L44" s="415"/>
      <c r="M44" s="415"/>
      <c r="N44" s="416"/>
      <c r="O44" s="414" t="str">
        <f>IF(J3_P3!$Q$116=5,J3_P3!$P$103,"")</f>
        <v/>
      </c>
      <c r="P44" s="415"/>
      <c r="Q44" s="416"/>
    </row>
    <row r="45" spans="1:17" ht="12" customHeight="1" x14ac:dyDescent="0.25">
      <c r="A45" s="422" t="s">
        <v>47</v>
      </c>
      <c r="B45" s="423"/>
      <c r="C45" s="423"/>
      <c r="D45" s="423"/>
      <c r="E45" s="424"/>
      <c r="F45" s="414" t="str">
        <f>IF(J3_P1!$Q$116=5,J3_P1!$P$105,"")</f>
        <v/>
      </c>
      <c r="G45" s="415"/>
      <c r="H45" s="415"/>
      <c r="I45" s="416"/>
      <c r="J45" s="414" t="str">
        <f>IF(J3_P2!$Q$116=5,J3_P2!$P$105,"")</f>
        <v/>
      </c>
      <c r="K45" s="415"/>
      <c r="L45" s="415"/>
      <c r="M45" s="415"/>
      <c r="N45" s="416"/>
      <c r="O45" s="414" t="str">
        <f>IF(J3_P3!$Q$116=5,J3_P3!$P$105,"")</f>
        <v/>
      </c>
      <c r="P45" s="415"/>
      <c r="Q45" s="416"/>
    </row>
    <row r="46" spans="1:17" ht="12" customHeight="1" x14ac:dyDescent="0.25">
      <c r="A46" s="422" t="s">
        <v>48</v>
      </c>
      <c r="B46" s="423"/>
      <c r="C46" s="423"/>
      <c r="D46" s="423"/>
      <c r="E46" s="424"/>
      <c r="F46" s="414" t="str">
        <f>IF(J3_P1!$Q$116=5,J3_P1!$P$107,"")</f>
        <v/>
      </c>
      <c r="G46" s="415"/>
      <c r="H46" s="415"/>
      <c r="I46" s="416"/>
      <c r="J46" s="414" t="str">
        <f>IF(J3_P2!$Q$116=5,J3_P2!$P$107,"")</f>
        <v/>
      </c>
      <c r="K46" s="415"/>
      <c r="L46" s="415"/>
      <c r="M46" s="415"/>
      <c r="N46" s="416"/>
      <c r="O46" s="414" t="str">
        <f>IF(J3_P3!$Q$116=5,J3_P3!$P$107,"")</f>
        <v/>
      </c>
      <c r="P46" s="415"/>
      <c r="Q46" s="416"/>
    </row>
    <row r="47" spans="1:17" ht="12" customHeight="1" x14ac:dyDescent="0.25">
      <c r="A47" s="422" t="s">
        <v>49</v>
      </c>
      <c r="B47" s="423"/>
      <c r="C47" s="423"/>
      <c r="D47" s="423"/>
      <c r="E47" s="424"/>
      <c r="F47" s="414" t="str">
        <f>IF(J3_P1!$Q$116=5,J3_P1!$P$111,"")</f>
        <v/>
      </c>
      <c r="G47" s="415"/>
      <c r="H47" s="415"/>
      <c r="I47" s="416"/>
      <c r="J47" s="414" t="str">
        <f>IF(J3_P2!$Q$116=5,J3_P2!$P$111,"")</f>
        <v/>
      </c>
      <c r="K47" s="415"/>
      <c r="L47" s="415"/>
      <c r="M47" s="415"/>
      <c r="N47" s="416"/>
      <c r="O47" s="414" t="str">
        <f>IF(J3_P3!$Q$116=5,J3_P3!$P$111,"")</f>
        <v/>
      </c>
      <c r="P47" s="415"/>
      <c r="Q47" s="416"/>
    </row>
    <row r="48" spans="1:17" ht="12" customHeight="1" x14ac:dyDescent="0.25">
      <c r="A48" s="425" t="s">
        <v>50</v>
      </c>
      <c r="B48" s="426"/>
      <c r="C48" s="426"/>
      <c r="D48" s="426"/>
      <c r="E48" s="427"/>
      <c r="F48" s="414" t="str">
        <f>IF(J3_P1!$Q$116=5,J3_P1!$P$113,"")</f>
        <v/>
      </c>
      <c r="G48" s="415"/>
      <c r="H48" s="415"/>
      <c r="I48" s="416"/>
      <c r="J48" s="414" t="str">
        <f>IF(J3_P2!$Q$116=5,J3_P2!$P$113,"")</f>
        <v/>
      </c>
      <c r="K48" s="415"/>
      <c r="L48" s="415"/>
      <c r="M48" s="415"/>
      <c r="N48" s="416"/>
      <c r="O48" s="414" t="str">
        <f>IF(J3_P3!$Q$116=5,J3_P3!$P$113,"")</f>
        <v/>
      </c>
      <c r="P48" s="415"/>
      <c r="Q48" s="416"/>
    </row>
    <row r="49" spans="1:17" ht="12" customHeight="1" x14ac:dyDescent="0.25">
      <c r="A49" s="13"/>
      <c r="B49" s="13"/>
      <c r="C49" s="13"/>
      <c r="D49" s="13"/>
      <c r="E49" s="13"/>
      <c r="F49" s="13"/>
      <c r="G49" s="13"/>
      <c r="H49" s="13"/>
    </row>
    <row r="50" spans="1:17" ht="128.25" customHeight="1" x14ac:dyDescent="0.25">
      <c r="A50" s="417" t="s">
        <v>41</v>
      </c>
      <c r="B50" s="417"/>
      <c r="C50" s="417"/>
      <c r="D50" s="417"/>
      <c r="E50" s="417"/>
      <c r="F50" s="417"/>
      <c r="G50" s="417"/>
      <c r="H50" s="417"/>
      <c r="I50" s="417"/>
      <c r="J50" s="417"/>
      <c r="K50" s="417"/>
      <c r="L50" s="417"/>
      <c r="M50" s="417"/>
      <c r="N50" s="417"/>
      <c r="O50" s="417"/>
      <c r="P50" s="417"/>
      <c r="Q50" s="417"/>
    </row>
    <row r="51" spans="1:17" ht="12" customHeight="1" x14ac:dyDescent="0.25">
      <c r="A51" s="13"/>
      <c r="B51" s="13"/>
      <c r="C51" s="13"/>
      <c r="D51" s="13"/>
      <c r="E51" s="13"/>
      <c r="F51" s="13"/>
      <c r="G51" s="13"/>
      <c r="H51" s="13"/>
    </row>
  </sheetData>
  <sheetProtection sheet="1" objects="1" scenarios="1"/>
  <mergeCells count="152">
    <mergeCell ref="A50:Q50"/>
    <mergeCell ref="A47:E47"/>
    <mergeCell ref="F47:I47"/>
    <mergeCell ref="J47:N47"/>
    <mergeCell ref="O47:Q47"/>
    <mergeCell ref="A48:E48"/>
    <mergeCell ref="F48:I48"/>
    <mergeCell ref="J48:N48"/>
    <mergeCell ref="O48:Q48"/>
    <mergeCell ref="A45:E45"/>
    <mergeCell ref="F45:I45"/>
    <mergeCell ref="J45:N45"/>
    <mergeCell ref="O45:Q45"/>
    <mergeCell ref="A46:E46"/>
    <mergeCell ref="F46:I46"/>
    <mergeCell ref="J46:N46"/>
    <mergeCell ref="O46:Q46"/>
    <mergeCell ref="A43:E43"/>
    <mergeCell ref="F43:I43"/>
    <mergeCell ref="J43:N43"/>
    <mergeCell ref="O43:Q43"/>
    <mergeCell ref="A44:E44"/>
    <mergeCell ref="F44:I44"/>
    <mergeCell ref="J44:N44"/>
    <mergeCell ref="O44:Q44"/>
    <mergeCell ref="A42:E42"/>
    <mergeCell ref="F42:I42"/>
    <mergeCell ref="J42:N42"/>
    <mergeCell ref="O42:Q42"/>
    <mergeCell ref="A38:E38"/>
    <mergeCell ref="F38:I38"/>
    <mergeCell ref="J38:N38"/>
    <mergeCell ref="O38:Q38"/>
    <mergeCell ref="O39:Q39"/>
    <mergeCell ref="A40:Q40"/>
    <mergeCell ref="A36:E36"/>
    <mergeCell ref="F36:I36"/>
    <mergeCell ref="J36:N36"/>
    <mergeCell ref="O36:Q36"/>
    <mergeCell ref="A37:E37"/>
    <mergeCell ref="F37:I37"/>
    <mergeCell ref="J37:N37"/>
    <mergeCell ref="O37:Q37"/>
    <mergeCell ref="F41:I41"/>
    <mergeCell ref="J41:N41"/>
    <mergeCell ref="O41:Q41"/>
    <mergeCell ref="A33:E33"/>
    <mergeCell ref="F33:I33"/>
    <mergeCell ref="J33:N33"/>
    <mergeCell ref="O33:Q33"/>
    <mergeCell ref="A34:E35"/>
    <mergeCell ref="F34:I34"/>
    <mergeCell ref="J34:N34"/>
    <mergeCell ref="O34:Q34"/>
    <mergeCell ref="F35:I35"/>
    <mergeCell ref="J35:N35"/>
    <mergeCell ref="O35:Q35"/>
    <mergeCell ref="A31:E31"/>
    <mergeCell ref="F31:I31"/>
    <mergeCell ref="J31:N31"/>
    <mergeCell ref="O31:Q31"/>
    <mergeCell ref="A32:E32"/>
    <mergeCell ref="F32:I32"/>
    <mergeCell ref="J32:N32"/>
    <mergeCell ref="O32:Q32"/>
    <mergeCell ref="A29:E29"/>
    <mergeCell ref="F29:I29"/>
    <mergeCell ref="J29:N29"/>
    <mergeCell ref="O29:Q29"/>
    <mergeCell ref="A30:E30"/>
    <mergeCell ref="F30:I30"/>
    <mergeCell ref="J30:N30"/>
    <mergeCell ref="O30:Q30"/>
    <mergeCell ref="O26:Q26"/>
    <mergeCell ref="F27:I27"/>
    <mergeCell ref="J27:N27"/>
    <mergeCell ref="O27:Q27"/>
    <mergeCell ref="F28:I28"/>
    <mergeCell ref="J28:N28"/>
    <mergeCell ref="O28:Q28"/>
    <mergeCell ref="A24:E24"/>
    <mergeCell ref="F24:I24"/>
    <mergeCell ref="J24:N24"/>
    <mergeCell ref="O24:Q24"/>
    <mergeCell ref="A25:E28"/>
    <mergeCell ref="F25:I25"/>
    <mergeCell ref="J25:N25"/>
    <mergeCell ref="O25:Q25"/>
    <mergeCell ref="F26:I26"/>
    <mergeCell ref="J26:N26"/>
    <mergeCell ref="A22:E22"/>
    <mergeCell ref="F22:I22"/>
    <mergeCell ref="J22:N22"/>
    <mergeCell ref="O22:Q22"/>
    <mergeCell ref="A23:E23"/>
    <mergeCell ref="F23:I23"/>
    <mergeCell ref="J23:N23"/>
    <mergeCell ref="O23:Q23"/>
    <mergeCell ref="A20:E20"/>
    <mergeCell ref="F20:I20"/>
    <mergeCell ref="J20:N20"/>
    <mergeCell ref="O20:Q20"/>
    <mergeCell ref="A21:E21"/>
    <mergeCell ref="G21:H21"/>
    <mergeCell ref="K21:M21"/>
    <mergeCell ref="A17:E17"/>
    <mergeCell ref="F17:I17"/>
    <mergeCell ref="J17:N17"/>
    <mergeCell ref="O17:Q17"/>
    <mergeCell ref="A18:E19"/>
    <mergeCell ref="F18:I19"/>
    <mergeCell ref="J18:N19"/>
    <mergeCell ref="O18:Q19"/>
    <mergeCell ref="A15:E15"/>
    <mergeCell ref="F15:I15"/>
    <mergeCell ref="J15:N15"/>
    <mergeCell ref="O15:Q15"/>
    <mergeCell ref="A16:E16"/>
    <mergeCell ref="F16:I16"/>
    <mergeCell ref="J16:N16"/>
    <mergeCell ref="O16:Q16"/>
    <mergeCell ref="A13:E13"/>
    <mergeCell ref="F13:I13"/>
    <mergeCell ref="J13:N13"/>
    <mergeCell ref="O13:Q13"/>
    <mergeCell ref="A14:E14"/>
    <mergeCell ref="F14:I14"/>
    <mergeCell ref="J14:N14"/>
    <mergeCell ref="O14:Q14"/>
    <mergeCell ref="A11:E11"/>
    <mergeCell ref="F11:I11"/>
    <mergeCell ref="J11:N11"/>
    <mergeCell ref="O11:Q11"/>
    <mergeCell ref="A12:E12"/>
    <mergeCell ref="F12:I12"/>
    <mergeCell ref="J12:N12"/>
    <mergeCell ref="O12:Q12"/>
    <mergeCell ref="A8:E9"/>
    <mergeCell ref="F8:I9"/>
    <mergeCell ref="J8:N9"/>
    <mergeCell ref="O8:Q9"/>
    <mergeCell ref="A10:E10"/>
    <mergeCell ref="F10:I10"/>
    <mergeCell ref="J10:N10"/>
    <mergeCell ref="O10:Q10"/>
    <mergeCell ref="A1:Q1"/>
    <mergeCell ref="A2:Q2"/>
    <mergeCell ref="B4:Q4"/>
    <mergeCell ref="A6:Q6"/>
    <mergeCell ref="F7:I7"/>
    <mergeCell ref="J7:N7"/>
    <mergeCell ref="O7:Q7"/>
  </mergeCells>
  <printOptions horizontalCentered="1"/>
  <pageMargins left="0.23622047244094491" right="0.23622047244094491" top="0.74803149606299213" bottom="0.74803149606299213" header="0.31496062992125984" footer="0.31496062992125984"/>
  <pageSetup scale="75" orientation="landscape" r:id="rId1"/>
  <rowBreaks count="1" manualBreakCount="1">
    <brk id="39" max="16"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showRowColHeaders="0" zoomScaleNormal="100" workbookViewId="0">
      <selection activeCell="L4" sqref="L4"/>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8.28515625" style="18" customWidth="1"/>
    <col min="15" max="16384" width="11.42578125" style="18" hidden="1"/>
  </cols>
  <sheetData>
    <row r="1" spans="1:19" ht="27.95" customHeight="1" x14ac:dyDescent="0.35">
      <c r="A1" s="286"/>
      <c r="B1" s="162"/>
      <c r="C1" s="162"/>
      <c r="D1" s="279" t="s">
        <v>255</v>
      </c>
      <c r="E1" s="165"/>
      <c r="F1" s="161"/>
      <c r="G1" s="161"/>
      <c r="H1" s="161"/>
      <c r="I1" s="161"/>
      <c r="J1" s="161"/>
      <c r="K1" s="161"/>
      <c r="L1" s="161"/>
      <c r="M1" s="161"/>
      <c r="N1" s="161"/>
      <c r="P1" s="18" t="s">
        <v>252</v>
      </c>
      <c r="Q1" s="18" t="s">
        <v>253</v>
      </c>
    </row>
    <row r="2" spans="1:19" ht="12" customHeight="1" x14ac:dyDescent="0.3">
      <c r="A2" s="286"/>
      <c r="B2" s="161"/>
      <c r="C2" s="161"/>
      <c r="D2" s="249" t="s">
        <v>181</v>
      </c>
      <c r="E2" s="168"/>
      <c r="F2" s="168"/>
      <c r="G2" s="168"/>
      <c r="H2" s="168"/>
      <c r="I2" s="168"/>
      <c r="J2" s="168"/>
      <c r="K2" s="161"/>
      <c r="L2" s="161"/>
      <c r="M2" s="161"/>
      <c r="N2" s="161"/>
    </row>
    <row r="3" spans="1:19" ht="6" customHeight="1" x14ac:dyDescent="0.3">
      <c r="A3" s="286"/>
      <c r="B3" s="169"/>
      <c r="C3" s="171"/>
      <c r="D3" s="89"/>
      <c r="E3" s="89"/>
      <c r="F3" s="135"/>
      <c r="G3" s="135"/>
      <c r="H3" s="135"/>
      <c r="I3" s="135"/>
      <c r="J3" s="135"/>
      <c r="K3" s="171"/>
      <c r="L3" s="171"/>
      <c r="M3" s="171"/>
      <c r="N3" s="161"/>
    </row>
    <row r="4" spans="1:19" ht="14.1" customHeight="1" x14ac:dyDescent="0.3">
      <c r="A4" s="287"/>
      <c r="B4" s="169"/>
      <c r="C4" s="171"/>
      <c r="D4" s="288" t="s">
        <v>175</v>
      </c>
      <c r="E4" s="289"/>
      <c r="F4" s="620" t="s">
        <v>79</v>
      </c>
      <c r="G4" s="620"/>
      <c r="H4" s="621"/>
      <c r="I4" s="621"/>
      <c r="J4" s="290"/>
      <c r="K4" s="291"/>
      <c r="L4" s="56"/>
      <c r="M4" s="648" t="str">
        <f>IF(O4=1,"","*")</f>
        <v>*</v>
      </c>
      <c r="N4" s="612" t="s">
        <v>245</v>
      </c>
      <c r="O4" s="18">
        <f>IF((LEN(P4)+LEN(Q4)+LEN(R4))&gt;=10,1,0)</f>
        <v>0</v>
      </c>
      <c r="P4" s="18" t="str">
        <f>IF(L4="SI",F4,"")</f>
        <v/>
      </c>
      <c r="Q4" s="18" t="str">
        <f>IF(L5="SI",F5,"")</f>
        <v/>
      </c>
      <c r="R4" s="18" t="str">
        <f>IF(L6="SI",F6,"")</f>
        <v/>
      </c>
      <c r="S4" s="18">
        <f>IF(L4="SI",0,1)</f>
        <v>1</v>
      </c>
    </row>
    <row r="5" spans="1:19" ht="14.1" customHeight="1" x14ac:dyDescent="0.3">
      <c r="A5" s="287"/>
      <c r="B5" s="169"/>
      <c r="C5" s="171"/>
      <c r="D5" s="288"/>
      <c r="E5" s="289"/>
      <c r="F5" s="620" t="s">
        <v>32</v>
      </c>
      <c r="G5" s="620"/>
      <c r="H5" s="621"/>
      <c r="I5" s="621"/>
      <c r="J5" s="290"/>
      <c r="K5" s="291"/>
      <c r="L5" s="56"/>
      <c r="M5" s="648"/>
      <c r="N5" s="613"/>
    </row>
    <row r="6" spans="1:19" ht="14.1" customHeight="1" x14ac:dyDescent="0.3">
      <c r="A6" s="287"/>
      <c r="B6" s="169"/>
      <c r="C6" s="171"/>
      <c r="D6" s="288"/>
      <c r="E6" s="289"/>
      <c r="F6" s="620" t="s">
        <v>33</v>
      </c>
      <c r="G6" s="620"/>
      <c r="H6" s="621"/>
      <c r="I6" s="621"/>
      <c r="J6" s="290"/>
      <c r="K6" s="248"/>
      <c r="L6" s="56"/>
      <c r="M6" s="648"/>
      <c r="N6" s="613"/>
    </row>
    <row r="7" spans="1:19" ht="6" customHeight="1" x14ac:dyDescent="0.3">
      <c r="A7" s="287"/>
      <c r="B7" s="169"/>
      <c r="C7" s="171"/>
      <c r="D7" s="92"/>
      <c r="E7" s="92"/>
      <c r="F7" s="135"/>
      <c r="G7" s="135"/>
      <c r="H7" s="135"/>
      <c r="I7" s="135"/>
      <c r="J7" s="135"/>
      <c r="K7" s="135"/>
      <c r="L7" s="135"/>
      <c r="M7" s="293"/>
      <c r="N7" s="161"/>
    </row>
    <row r="8" spans="1:19" ht="21.95" customHeight="1" x14ac:dyDescent="0.3">
      <c r="A8" s="286"/>
      <c r="B8" s="169"/>
      <c r="C8" s="294" t="str">
        <f>IF(O8=1,"","*")</f>
        <v/>
      </c>
      <c r="D8" s="176" t="s">
        <v>115</v>
      </c>
      <c r="E8" s="88"/>
      <c r="F8" s="86"/>
      <c r="G8" s="295" t="str">
        <f>IF(O8=1,"","*")</f>
        <v/>
      </c>
      <c r="H8" s="649" t="str">
        <f>IF(P8=0,IF(F8&lt;5%,"Debe tener al menos 5% para registrar",""),"")</f>
        <v/>
      </c>
      <c r="I8" s="649"/>
      <c r="J8" s="649"/>
      <c r="K8" s="649"/>
      <c r="L8" s="649"/>
      <c r="M8" s="649"/>
      <c r="N8" s="161"/>
      <c r="O8" s="18">
        <f>IF(LEN(F8)&gt;1,1,IF(P8=1,1,0))</f>
        <v>1</v>
      </c>
      <c r="P8" s="18">
        <f>IF(L4="SI",0,1)</f>
        <v>1</v>
      </c>
    </row>
    <row r="9" spans="1:19" ht="6" customHeight="1" x14ac:dyDescent="0.3">
      <c r="A9" s="286"/>
      <c r="B9" s="169"/>
      <c r="C9" s="171"/>
      <c r="D9" s="89"/>
      <c r="E9" s="89"/>
      <c r="F9" s="135"/>
      <c r="G9" s="135"/>
      <c r="H9" s="135"/>
      <c r="I9" s="135"/>
      <c r="J9" s="135"/>
      <c r="K9" s="171"/>
      <c r="L9" s="171"/>
      <c r="M9" s="296"/>
      <c r="N9" s="161"/>
    </row>
    <row r="10" spans="1:19" ht="21.95" customHeight="1" x14ac:dyDescent="0.3">
      <c r="A10" s="286"/>
      <c r="B10" s="169"/>
      <c r="C10" s="171"/>
      <c r="D10" s="87" t="s">
        <v>112</v>
      </c>
      <c r="E10" s="90"/>
      <c r="F10" s="360"/>
      <c r="G10" s="367"/>
      <c r="H10" s="367"/>
      <c r="I10" s="367"/>
      <c r="J10" s="367"/>
      <c r="K10" s="367"/>
      <c r="L10" s="361"/>
      <c r="M10" s="295" t="str">
        <f>IF(O10=1,"","*")</f>
        <v>*</v>
      </c>
      <c r="N10" s="161"/>
      <c r="O10" s="18">
        <f>IF(LEN(F10)&gt;3,1,0)</f>
        <v>0</v>
      </c>
    </row>
    <row r="11" spans="1:19" ht="6" customHeight="1" x14ac:dyDescent="0.3">
      <c r="A11" s="286"/>
      <c r="B11" s="169"/>
      <c r="C11" s="171"/>
      <c r="D11" s="91"/>
      <c r="E11" s="91"/>
      <c r="F11" s="139"/>
      <c r="G11" s="139"/>
      <c r="H11" s="139"/>
      <c r="I11" s="139"/>
      <c r="J11" s="139"/>
      <c r="K11" s="171"/>
      <c r="L11" s="171"/>
      <c r="M11" s="296"/>
      <c r="N11" s="161"/>
    </row>
    <row r="12" spans="1:19" ht="21.95" customHeight="1" x14ac:dyDescent="0.3">
      <c r="A12" s="286"/>
      <c r="B12" s="169"/>
      <c r="C12" s="171"/>
      <c r="D12" s="87" t="s">
        <v>113</v>
      </c>
      <c r="E12" s="90"/>
      <c r="F12" s="387"/>
      <c r="G12" s="650"/>
      <c r="H12" s="650"/>
      <c r="I12" s="650"/>
      <c r="J12" s="650"/>
      <c r="K12" s="650"/>
      <c r="L12" s="651"/>
      <c r="M12" s="295" t="str">
        <f>IF(O12=1,"","*")</f>
        <v>*</v>
      </c>
      <c r="N12" s="161"/>
      <c r="O12" s="18">
        <f>IF(LEN(F12)&gt;3,1,0)</f>
        <v>0</v>
      </c>
    </row>
    <row r="13" spans="1:19" ht="6" customHeight="1" x14ac:dyDescent="0.3">
      <c r="A13" s="286"/>
      <c r="B13" s="169"/>
      <c r="C13" s="171"/>
      <c r="D13" s="92"/>
      <c r="E13" s="92"/>
      <c r="F13" s="135"/>
      <c r="G13" s="135"/>
      <c r="H13" s="135"/>
      <c r="I13" s="135"/>
      <c r="J13" s="135"/>
      <c r="K13" s="171"/>
      <c r="L13" s="171"/>
      <c r="M13" s="296"/>
      <c r="N13" s="161"/>
    </row>
    <row r="14" spans="1:19" ht="21.95" customHeight="1" x14ac:dyDescent="0.3">
      <c r="A14" s="286"/>
      <c r="B14" s="169"/>
      <c r="C14" s="171"/>
      <c r="D14" s="87" t="s">
        <v>114</v>
      </c>
      <c r="E14" s="90"/>
      <c r="F14" s="360"/>
      <c r="G14" s="367"/>
      <c r="H14" s="367"/>
      <c r="I14" s="367"/>
      <c r="J14" s="367"/>
      <c r="K14" s="367"/>
      <c r="L14" s="361"/>
      <c r="M14" s="295" t="str">
        <f>IF(O14=1,"","*")</f>
        <v>*</v>
      </c>
      <c r="N14" s="161"/>
      <c r="O14" s="18">
        <f>IF(LEN(F14)&gt;3,1,0)</f>
        <v>0</v>
      </c>
    </row>
    <row r="15" spans="1:19" ht="6" customHeight="1" x14ac:dyDescent="0.3">
      <c r="A15" s="286"/>
      <c r="B15" s="169"/>
      <c r="C15" s="171"/>
      <c r="D15" s="91"/>
      <c r="E15" s="91"/>
      <c r="F15" s="139"/>
      <c r="G15" s="139"/>
      <c r="H15" s="139"/>
      <c r="I15" s="139"/>
      <c r="J15" s="139"/>
      <c r="K15" s="171"/>
      <c r="L15" s="171"/>
      <c r="M15" s="296"/>
      <c r="N15" s="161"/>
    </row>
    <row r="16" spans="1:19" ht="21.95" customHeight="1" x14ac:dyDescent="0.3">
      <c r="A16" s="286"/>
      <c r="B16" s="169"/>
      <c r="C16" s="171"/>
      <c r="D16" s="87" t="s">
        <v>86</v>
      </c>
      <c r="E16" s="90"/>
      <c r="F16" s="116"/>
      <c r="G16" s="297"/>
      <c r="H16" s="166"/>
      <c r="I16" s="233" t="s">
        <v>184</v>
      </c>
      <c r="J16" s="234"/>
      <c r="K16" s="653"/>
      <c r="L16" s="654"/>
      <c r="M16" s="295" t="str">
        <f>IF(O16=1,"","*")</f>
        <v>*</v>
      </c>
      <c r="N16" s="161"/>
      <c r="O16" s="18">
        <f>IF(LEN(K16)&gt;3,1,0)*IF(F16&lt;&gt;"",1,0)</f>
        <v>0</v>
      </c>
      <c r="P16" s="52">
        <f>IF(F16="",1,0)</f>
        <v>1</v>
      </c>
    </row>
    <row r="17" spans="1:16" ht="6" customHeight="1" x14ac:dyDescent="0.3">
      <c r="A17" s="286"/>
      <c r="B17" s="169"/>
      <c r="C17" s="171"/>
      <c r="D17" s="91"/>
      <c r="E17" s="91"/>
      <c r="F17" s="139"/>
      <c r="G17" s="139"/>
      <c r="H17" s="139"/>
      <c r="I17" s="139"/>
      <c r="J17" s="139"/>
      <c r="K17" s="171"/>
      <c r="L17" s="171"/>
      <c r="M17" s="296"/>
      <c r="N17" s="161"/>
    </row>
    <row r="18" spans="1:16" ht="21.95" customHeight="1" x14ac:dyDescent="0.3">
      <c r="A18" s="286"/>
      <c r="B18" s="169"/>
      <c r="C18" s="171"/>
      <c r="D18" s="275" t="s">
        <v>15</v>
      </c>
      <c r="E18" s="93"/>
      <c r="F18" s="362"/>
      <c r="G18" s="366"/>
      <c r="H18" s="366"/>
      <c r="I18" s="366"/>
      <c r="J18" s="366"/>
      <c r="K18" s="366"/>
      <c r="L18" s="363"/>
      <c r="M18" s="295" t="str">
        <f>IF(O18=1,"","*")</f>
        <v>*</v>
      </c>
      <c r="N18" s="161"/>
      <c r="O18" s="18">
        <f>IF(LEN(F18)&gt;3,1,0)</f>
        <v>0</v>
      </c>
    </row>
    <row r="19" spans="1:16" ht="6" customHeight="1" x14ac:dyDescent="0.3">
      <c r="A19" s="286"/>
      <c r="B19" s="169"/>
      <c r="C19" s="171"/>
      <c r="D19" s="91"/>
      <c r="E19" s="91"/>
      <c r="F19" s="139"/>
      <c r="G19" s="139"/>
      <c r="H19" s="139"/>
      <c r="I19" s="139"/>
      <c r="J19" s="139"/>
      <c r="K19" s="171"/>
      <c r="L19" s="171"/>
      <c r="M19" s="296"/>
      <c r="N19" s="161"/>
    </row>
    <row r="20" spans="1:16" ht="21.95" customHeight="1" x14ac:dyDescent="0.3">
      <c r="A20" s="286"/>
      <c r="B20" s="169"/>
      <c r="C20" s="171"/>
      <c r="D20" s="87" t="s">
        <v>17</v>
      </c>
      <c r="E20" s="90"/>
      <c r="F20" s="362"/>
      <c r="G20" s="366"/>
      <c r="H20" s="366"/>
      <c r="I20" s="366"/>
      <c r="J20" s="366"/>
      <c r="K20" s="366"/>
      <c r="L20" s="363"/>
      <c r="M20" s="295" t="str">
        <f>IF(O20=1,"","*")</f>
        <v>*</v>
      </c>
      <c r="N20" s="161"/>
      <c r="O20" s="18">
        <f>IF(LEN(F20)&gt;3,1,0)</f>
        <v>0</v>
      </c>
    </row>
    <row r="21" spans="1:16" ht="6" customHeight="1" x14ac:dyDescent="0.3">
      <c r="A21" s="286"/>
      <c r="B21" s="169"/>
      <c r="C21" s="171"/>
      <c r="D21" s="91"/>
      <c r="E21" s="91"/>
      <c r="F21" s="139"/>
      <c r="G21" s="139"/>
      <c r="H21" s="139"/>
      <c r="I21" s="139"/>
      <c r="J21" s="139"/>
      <c r="K21" s="171"/>
      <c r="L21" s="171"/>
      <c r="M21" s="296"/>
      <c r="N21" s="161"/>
    </row>
    <row r="22" spans="1:16" ht="21.95" customHeight="1" x14ac:dyDescent="0.3">
      <c r="A22" s="286"/>
      <c r="B22" s="169"/>
      <c r="C22" s="171"/>
      <c r="D22" s="87" t="s">
        <v>18</v>
      </c>
      <c r="E22" s="90"/>
      <c r="F22" s="362"/>
      <c r="G22" s="366"/>
      <c r="H22" s="366"/>
      <c r="I22" s="366"/>
      <c r="J22" s="366"/>
      <c r="K22" s="366"/>
      <c r="L22" s="363"/>
      <c r="M22" s="295" t="str">
        <f>IF(O22=1,"","")</f>
        <v/>
      </c>
      <c r="N22" s="161"/>
      <c r="O22" s="18">
        <v>1</v>
      </c>
      <c r="P22" s="120" t="str">
        <f>IF(F22&lt;&gt;"",F22,"")</f>
        <v/>
      </c>
    </row>
    <row r="23" spans="1:16" ht="6" customHeight="1" x14ac:dyDescent="0.3">
      <c r="A23" s="286"/>
      <c r="B23" s="169"/>
      <c r="C23" s="171"/>
      <c r="D23" s="91"/>
      <c r="E23" s="91"/>
      <c r="F23" s="139"/>
      <c r="G23" s="139"/>
      <c r="H23" s="139"/>
      <c r="I23" s="139"/>
      <c r="J23" s="139"/>
      <c r="K23" s="171"/>
      <c r="L23" s="171"/>
      <c r="M23" s="296"/>
      <c r="N23" s="161"/>
    </row>
    <row r="24" spans="1:16" ht="18.75" customHeight="1" x14ac:dyDescent="0.3">
      <c r="A24" s="286"/>
      <c r="B24" s="365" t="str">
        <f>IF(O25=0,'P4'!$P$1,'P4'!$Q$1)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252"/>
      <c r="B25" s="78"/>
      <c r="C25" s="27"/>
      <c r="D25" s="37"/>
      <c r="E25" s="37"/>
      <c r="F25" s="27"/>
      <c r="G25" s="27"/>
      <c r="H25" s="27"/>
      <c r="I25" s="27"/>
      <c r="J25" s="27"/>
      <c r="K25" s="27"/>
      <c r="L25" s="27"/>
      <c r="M25" s="27"/>
      <c r="N25" s="84"/>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162"/>
      <c r="D28" s="279" t="str">
        <f>D1</f>
        <v>Persona Natural 4</v>
      </c>
      <c r="E28" s="165"/>
      <c r="F28" s="161"/>
      <c r="G28" s="161"/>
      <c r="H28" s="161"/>
      <c r="I28" s="161"/>
      <c r="J28" s="161"/>
      <c r="K28" s="161"/>
      <c r="L28" s="161"/>
      <c r="M28" s="161"/>
      <c r="N28" s="161"/>
    </row>
    <row r="29" spans="1:16" ht="12" customHeight="1" x14ac:dyDescent="0.3">
      <c r="A29" s="638"/>
      <c r="B29" s="161"/>
      <c r="C29" s="161"/>
      <c r="D29" s="652" t="s">
        <v>181</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17.100000000000001" customHeight="1" x14ac:dyDescent="0.3">
      <c r="A31" s="638"/>
      <c r="B31" s="169"/>
      <c r="C31" s="171"/>
      <c r="D31" s="623" t="s">
        <v>281</v>
      </c>
      <c r="E31" s="90"/>
      <c r="F31" s="362"/>
      <c r="G31" s="366"/>
      <c r="H31" s="366"/>
      <c r="I31" s="366"/>
      <c r="J31" s="366"/>
      <c r="K31" s="366"/>
      <c r="L31" s="363"/>
      <c r="M31" s="270" t="str">
        <f>IF(O31=1,"","*")</f>
        <v>*</v>
      </c>
      <c r="N31" s="161"/>
      <c r="O31" s="18">
        <f>IF(LEN(F31)&gt;3,1,0)</f>
        <v>0</v>
      </c>
      <c r="P31" s="18" t="str">
        <f>F31&amp;IF(F32&lt;&gt;"",", "&amp;F32,"")</f>
        <v/>
      </c>
    </row>
    <row r="32" spans="1:16" ht="17.100000000000001" customHeight="1" x14ac:dyDescent="0.3">
      <c r="A32" s="638"/>
      <c r="B32" s="169"/>
      <c r="C32" s="294"/>
      <c r="D32" s="623"/>
      <c r="E32" s="90"/>
      <c r="F32" s="362"/>
      <c r="G32" s="366"/>
      <c r="H32" s="366"/>
      <c r="I32" s="366"/>
      <c r="J32" s="366"/>
      <c r="K32" s="366"/>
      <c r="L32" s="363"/>
      <c r="M32" s="298"/>
      <c r="N32" s="161"/>
    </row>
    <row r="33" spans="1:17" ht="6" customHeight="1" x14ac:dyDescent="0.3">
      <c r="A33" s="638"/>
      <c r="B33" s="169"/>
      <c r="C33" s="171"/>
      <c r="D33" s="91"/>
      <c r="E33" s="91"/>
      <c r="F33" s="139"/>
      <c r="G33" s="139"/>
      <c r="H33" s="139"/>
      <c r="I33" s="139"/>
      <c r="J33" s="139"/>
      <c r="K33" s="171"/>
      <c r="L33" s="171"/>
      <c r="M33" s="298"/>
      <c r="N33" s="161"/>
    </row>
    <row r="34" spans="1:17" ht="17.100000000000001" customHeight="1" x14ac:dyDescent="0.3">
      <c r="A34" s="638"/>
      <c r="B34" s="169"/>
      <c r="C34" s="171"/>
      <c r="D34" s="281" t="s">
        <v>93</v>
      </c>
      <c r="E34" s="299"/>
      <c r="F34" s="622"/>
      <c r="G34" s="622"/>
      <c r="H34" s="622"/>
      <c r="I34" s="622"/>
      <c r="J34" s="622"/>
      <c r="K34" s="622"/>
      <c r="L34" s="622"/>
      <c r="M34" s="270" t="str">
        <f>IF(P34=1,"","*")</f>
        <v>*</v>
      </c>
      <c r="N34" s="161"/>
      <c r="O34" s="18">
        <f>IF(SUM(P34:P36)=3,1,0)</f>
        <v>0</v>
      </c>
      <c r="P34" s="18">
        <f>IF(LEN(F34)&gt;0,1,0)</f>
        <v>0</v>
      </c>
      <c r="Q34" s="18" t="str">
        <f>"C."&amp;F34&amp;" #"&amp;F35&amp;", Z."&amp;F36</f>
        <v>C. #, Z.</v>
      </c>
    </row>
    <row r="35" spans="1:17" ht="17.100000000000001" customHeight="1" x14ac:dyDescent="0.3">
      <c r="A35" s="638"/>
      <c r="B35" s="169"/>
      <c r="C35" s="171"/>
      <c r="D35" s="300" t="s">
        <v>94</v>
      </c>
      <c r="E35" s="301"/>
      <c r="F35" s="622"/>
      <c r="G35" s="622"/>
      <c r="H35" s="622"/>
      <c r="I35" s="622"/>
      <c r="J35" s="622"/>
      <c r="K35" s="622"/>
      <c r="L35" s="622"/>
      <c r="M35" s="270" t="str">
        <f t="shared" ref="M35:M36" si="0">IF(P35=1,"","*")</f>
        <v>*</v>
      </c>
      <c r="N35" s="161"/>
      <c r="P35" s="18">
        <f>IF(LEN(F35)&gt;0,1,0)</f>
        <v>0</v>
      </c>
    </row>
    <row r="36" spans="1:17" ht="17.100000000000001" customHeight="1" x14ac:dyDescent="0.3">
      <c r="A36" s="638"/>
      <c r="B36" s="169"/>
      <c r="C36" s="171"/>
      <c r="D36" s="300" t="s">
        <v>95</v>
      </c>
      <c r="E36" s="301"/>
      <c r="F36" s="622"/>
      <c r="G36" s="622"/>
      <c r="H36" s="622"/>
      <c r="I36" s="622"/>
      <c r="J36" s="622"/>
      <c r="K36" s="622"/>
      <c r="L36" s="622"/>
      <c r="M36" s="270" t="str">
        <f t="shared" si="0"/>
        <v>*</v>
      </c>
      <c r="N36" s="161"/>
      <c r="P36" s="18">
        <f>IF(LEN(F36)&gt;0,1,0)</f>
        <v>0</v>
      </c>
    </row>
    <row r="37" spans="1:17" ht="6" customHeight="1" x14ac:dyDescent="0.3">
      <c r="A37" s="638"/>
      <c r="B37" s="169"/>
      <c r="C37" s="171"/>
      <c r="D37" s="302"/>
      <c r="E37" s="302"/>
      <c r="F37" s="139"/>
      <c r="G37" s="139"/>
      <c r="H37" s="139"/>
      <c r="I37" s="139"/>
      <c r="J37" s="139"/>
      <c r="K37" s="171"/>
      <c r="L37" s="171"/>
      <c r="M37" s="298"/>
      <c r="N37" s="161"/>
    </row>
    <row r="38" spans="1:17" ht="21.75" customHeight="1" x14ac:dyDescent="0.3">
      <c r="A38" s="638"/>
      <c r="B38" s="169"/>
      <c r="C38" s="294"/>
      <c r="D38" s="281" t="s">
        <v>117</v>
      </c>
      <c r="E38" s="90"/>
      <c r="F38" s="362"/>
      <c r="G38" s="366"/>
      <c r="H38" s="366"/>
      <c r="I38" s="366"/>
      <c r="J38" s="366"/>
      <c r="K38" s="366"/>
      <c r="L38" s="363"/>
      <c r="M38" s="270" t="str">
        <f>IF(O38=1,"","*")</f>
        <v>*</v>
      </c>
      <c r="N38" s="161"/>
      <c r="O38" s="18">
        <f>IF(LEN(F38)&gt;3,1,0)</f>
        <v>0</v>
      </c>
    </row>
    <row r="39" spans="1:17" ht="6" customHeight="1" x14ac:dyDescent="0.3">
      <c r="A39" s="638"/>
      <c r="B39" s="169"/>
      <c r="C39" s="171"/>
      <c r="D39" s="91"/>
      <c r="E39" s="91"/>
      <c r="F39" s="139"/>
      <c r="G39" s="139"/>
      <c r="H39" s="139"/>
      <c r="I39" s="139"/>
      <c r="J39" s="139"/>
      <c r="K39" s="139"/>
      <c r="L39" s="139"/>
      <c r="M39" s="303"/>
      <c r="N39" s="161"/>
    </row>
    <row r="40" spans="1:17" ht="21.75" customHeight="1" x14ac:dyDescent="0.3">
      <c r="A40" s="638"/>
      <c r="B40" s="169"/>
      <c r="C40" s="294"/>
      <c r="D40" s="281" t="s">
        <v>116</v>
      </c>
      <c r="E40" s="299"/>
      <c r="F40" s="617"/>
      <c r="G40" s="618"/>
      <c r="H40" s="618"/>
      <c r="I40" s="618"/>
      <c r="J40" s="618"/>
      <c r="K40" s="618"/>
      <c r="L40" s="619"/>
      <c r="M40" s="270" t="str">
        <f>IF(O40=1,"","*")</f>
        <v>*</v>
      </c>
      <c r="N40" s="161"/>
      <c r="O40" s="18">
        <f>IF(LEN(F40)&gt;3,1,0)*IF(Q40&gt;(P40+1),1,0)</f>
        <v>0</v>
      </c>
      <c r="P40" s="18">
        <f>IFERROR(FIND("@",F40),0)</f>
        <v>0</v>
      </c>
      <c r="Q40" s="18">
        <f>IFERROR(FIND(".",F40,P40),0)</f>
        <v>0</v>
      </c>
    </row>
    <row r="41" spans="1:17" ht="6" customHeight="1" x14ac:dyDescent="0.3">
      <c r="A41" s="638"/>
      <c r="B41" s="169"/>
      <c r="C41" s="171"/>
      <c r="D41" s="91"/>
      <c r="E41" s="91"/>
      <c r="F41" s="139"/>
      <c r="G41" s="139"/>
      <c r="H41" s="139"/>
      <c r="I41" s="139"/>
      <c r="J41" s="139"/>
      <c r="K41" s="139"/>
      <c r="L41" s="139"/>
      <c r="M41" s="303"/>
      <c r="N41" s="161"/>
    </row>
    <row r="42" spans="1:17" ht="21.75" customHeight="1" x14ac:dyDescent="0.3">
      <c r="A42" s="638"/>
      <c r="B42" s="169"/>
      <c r="C42" s="294"/>
      <c r="D42" s="359" t="s">
        <v>35</v>
      </c>
      <c r="E42" s="90"/>
      <c r="F42" s="362"/>
      <c r="G42" s="366"/>
      <c r="H42" s="366"/>
      <c r="I42" s="366"/>
      <c r="J42" s="366"/>
      <c r="K42" s="366"/>
      <c r="L42" s="363"/>
      <c r="M42" s="270" t="str">
        <f>IF(O42=1,"","*")</f>
        <v/>
      </c>
      <c r="N42" s="161"/>
      <c r="O42" s="18">
        <f>IF(LEN(F42)&gt;3,1,IF(S4=1,1,0))</f>
        <v>1</v>
      </c>
      <c r="P42" s="120" t="str">
        <f>IF(F42&lt;&gt;"",F42,"")</f>
        <v/>
      </c>
    </row>
    <row r="43" spans="1:17" x14ac:dyDescent="0.3">
      <c r="A43" s="638"/>
      <c r="B43" s="169"/>
      <c r="C43" s="294"/>
      <c r="D43" s="359"/>
      <c r="E43" s="87"/>
      <c r="F43" s="139"/>
      <c r="G43" s="139"/>
      <c r="H43" s="139"/>
      <c r="I43" s="139"/>
      <c r="J43" s="139"/>
      <c r="K43" s="139"/>
      <c r="L43" s="139"/>
      <c r="M43" s="139"/>
      <c r="N43" s="161"/>
    </row>
    <row r="44" spans="1:17" ht="6" customHeight="1" x14ac:dyDescent="0.3">
      <c r="A44" s="638"/>
      <c r="B44" s="169"/>
      <c r="C44" s="171"/>
      <c r="D44" s="91"/>
      <c r="E44" s="91"/>
      <c r="F44" s="139"/>
      <c r="G44" s="139"/>
      <c r="H44" s="139"/>
      <c r="I44" s="139"/>
      <c r="J44" s="139"/>
      <c r="K44" s="139"/>
      <c r="L44" s="139"/>
      <c r="M44" s="139"/>
      <c r="N44" s="161"/>
    </row>
    <row r="45" spans="1:17" ht="18.75" customHeight="1" x14ac:dyDescent="0.3">
      <c r="A45" s="638"/>
      <c r="B45" s="365" t="str">
        <f>IF(O46=0,'P4'!$P$1,'P4'!$Q$1)</f>
        <v>Faltan datos, por favor revise los asteriscos rojos</v>
      </c>
      <c r="C45" s="365"/>
      <c r="D45" s="365"/>
      <c r="E45" s="365"/>
      <c r="F45" s="365"/>
      <c r="G45" s="365"/>
      <c r="H45" s="365"/>
      <c r="I45" s="365"/>
      <c r="J45" s="365"/>
      <c r="K45" s="365"/>
      <c r="L45" s="365"/>
      <c r="M45" s="365"/>
      <c r="N45" s="161"/>
    </row>
    <row r="46" spans="1:17" ht="63" customHeight="1" x14ac:dyDescent="0.3">
      <c r="A46" s="638"/>
      <c r="B46" s="161"/>
      <c r="C46" s="161"/>
      <c r="D46" s="164"/>
      <c r="E46" s="164"/>
      <c r="F46" s="161"/>
      <c r="G46" s="161"/>
      <c r="H46" s="161"/>
      <c r="I46" s="161"/>
      <c r="J46" s="161"/>
      <c r="K46" s="161"/>
      <c r="L46" s="161"/>
      <c r="M46" s="161"/>
      <c r="N46" s="161"/>
      <c r="O46" s="18">
        <f>IF(SUM(O31:O44)=5,1,0)</f>
        <v>0</v>
      </c>
      <c r="Q46" s="18">
        <v>36.75</v>
      </c>
    </row>
    <row r="47" spans="1:17" ht="180" customHeight="1" x14ac:dyDescent="0.3">
      <c r="A47" s="81"/>
      <c r="B47" s="80"/>
      <c r="C47" s="53"/>
      <c r="D47" s="54"/>
      <c r="E47" s="54"/>
      <c r="F47" s="53"/>
      <c r="G47" s="53"/>
      <c r="H47" s="53"/>
      <c r="I47" s="53"/>
      <c r="J47" s="53"/>
      <c r="K47" s="53"/>
      <c r="L47" s="53"/>
      <c r="M47" s="53"/>
      <c r="N47" s="53"/>
    </row>
    <row r="48" spans="1:17" ht="180" customHeight="1" x14ac:dyDescent="0.3">
      <c r="A48" s="53"/>
      <c r="B48" s="80"/>
      <c r="C48" s="53"/>
      <c r="D48" s="54"/>
      <c r="E48" s="54"/>
      <c r="F48" s="53"/>
      <c r="G48" s="53"/>
      <c r="H48" s="53"/>
      <c r="I48" s="53"/>
      <c r="J48" s="53"/>
      <c r="K48" s="53"/>
      <c r="L48" s="53"/>
      <c r="M48" s="53"/>
      <c r="N48" s="53"/>
    </row>
    <row r="49" spans="1:16" ht="27.75" customHeight="1" x14ac:dyDescent="0.35">
      <c r="A49" s="638"/>
      <c r="B49" s="162"/>
      <c r="C49" s="161"/>
      <c r="D49" s="279" t="str">
        <f>D1</f>
        <v>Persona Natural 4</v>
      </c>
      <c r="E49" s="164"/>
      <c r="F49" s="161"/>
      <c r="G49" s="161"/>
      <c r="H49" s="161"/>
      <c r="I49" s="161"/>
      <c r="J49" s="161"/>
      <c r="K49" s="161"/>
      <c r="L49" s="161"/>
      <c r="M49" s="161"/>
      <c r="N49" s="161"/>
    </row>
    <row r="50" spans="1:16" ht="12" customHeight="1" x14ac:dyDescent="0.3">
      <c r="A50" s="638"/>
      <c r="B50" s="161"/>
      <c r="C50" s="161"/>
      <c r="D50" s="167" t="s">
        <v>181</v>
      </c>
      <c r="E50" s="164"/>
      <c r="F50" s="161"/>
      <c r="G50" s="161"/>
      <c r="H50" s="161"/>
      <c r="I50" s="161"/>
      <c r="J50" s="161"/>
      <c r="K50" s="161"/>
      <c r="L50" s="161"/>
      <c r="M50" s="168"/>
      <c r="N50" s="161"/>
    </row>
    <row r="51" spans="1:16" ht="6" customHeight="1" x14ac:dyDescent="0.3">
      <c r="A51" s="638"/>
      <c r="B51" s="169"/>
      <c r="C51" s="171"/>
      <c r="D51" s="89"/>
      <c r="E51" s="185"/>
      <c r="F51" s="171"/>
      <c r="G51" s="171"/>
      <c r="H51" s="171"/>
      <c r="I51" s="171"/>
      <c r="J51" s="171"/>
      <c r="K51" s="171"/>
      <c r="L51" s="171"/>
      <c r="M51" s="135"/>
      <c r="N51" s="161"/>
    </row>
    <row r="52" spans="1:16" ht="15.95" customHeight="1" x14ac:dyDescent="0.3">
      <c r="A52" s="638"/>
      <c r="B52" s="169"/>
      <c r="C52" s="171"/>
      <c r="D52" s="359" t="s">
        <v>69</v>
      </c>
      <c r="E52" s="304"/>
      <c r="F52" s="615"/>
      <c r="G52" s="615"/>
      <c r="H52" s="615"/>
      <c r="I52" s="615"/>
      <c r="J52" s="615"/>
      <c r="K52" s="615"/>
      <c r="L52" s="615"/>
      <c r="M52" s="270" t="str">
        <f>IF(O52=1,"","*")</f>
        <v>*</v>
      </c>
      <c r="N52" s="161"/>
      <c r="O52" s="18">
        <f>IF(LEN(F52)&gt;3,1,0)</f>
        <v>0</v>
      </c>
      <c r="P52" s="18" t="str">
        <f>IF(F52&lt;&gt;"",F52,"")</f>
        <v/>
      </c>
    </row>
    <row r="53" spans="1:16" ht="15.95" customHeight="1" x14ac:dyDescent="0.3">
      <c r="A53" s="638"/>
      <c r="B53" s="169"/>
      <c r="C53" s="171"/>
      <c r="D53" s="359"/>
      <c r="E53" s="304"/>
      <c r="F53" s="614"/>
      <c r="G53" s="614"/>
      <c r="H53" s="614"/>
      <c r="I53" s="614"/>
      <c r="J53" s="614"/>
      <c r="K53" s="614"/>
      <c r="L53" s="614"/>
      <c r="M53" s="139"/>
      <c r="N53" s="161"/>
      <c r="P53" s="18" t="str">
        <f t="shared" ref="P53:P55" si="1">IF(F53&lt;&gt;"",F53,"")</f>
        <v/>
      </c>
    </row>
    <row r="54" spans="1:16" ht="15.95" customHeight="1" x14ac:dyDescent="0.3">
      <c r="A54" s="638"/>
      <c r="B54" s="169"/>
      <c r="C54" s="171"/>
      <c r="D54" s="359"/>
      <c r="E54" s="304"/>
      <c r="F54" s="614"/>
      <c r="G54" s="614"/>
      <c r="H54" s="614"/>
      <c r="I54" s="614"/>
      <c r="J54" s="614"/>
      <c r="K54" s="614"/>
      <c r="L54" s="614"/>
      <c r="M54" s="139"/>
      <c r="N54" s="161"/>
      <c r="P54" s="18" t="str">
        <f t="shared" si="1"/>
        <v/>
      </c>
    </row>
    <row r="55" spans="1:16" ht="15.95" customHeight="1" x14ac:dyDescent="0.3">
      <c r="A55" s="638"/>
      <c r="B55" s="169"/>
      <c r="C55" s="171"/>
      <c r="D55" s="359"/>
      <c r="E55" s="304"/>
      <c r="F55" s="616"/>
      <c r="G55" s="616"/>
      <c r="H55" s="616"/>
      <c r="I55" s="616"/>
      <c r="J55" s="616"/>
      <c r="K55" s="616"/>
      <c r="L55" s="616"/>
      <c r="M55" s="139"/>
      <c r="N55" s="161"/>
      <c r="P55" s="18" t="str">
        <f t="shared" si="1"/>
        <v/>
      </c>
    </row>
    <row r="56" spans="1:16" ht="6" customHeight="1" x14ac:dyDescent="0.3">
      <c r="A56" s="638"/>
      <c r="B56" s="169"/>
      <c r="C56" s="171"/>
      <c r="D56" s="91"/>
      <c r="E56" s="185"/>
      <c r="F56" s="171"/>
      <c r="G56" s="171"/>
      <c r="H56" s="171"/>
      <c r="I56" s="171"/>
      <c r="J56" s="171"/>
      <c r="K56" s="171"/>
      <c r="L56" s="171"/>
      <c r="M56" s="139"/>
      <c r="N56" s="161"/>
    </row>
    <row r="57" spans="1:16" ht="21.75" customHeight="1" x14ac:dyDescent="0.3">
      <c r="A57" s="638"/>
      <c r="B57" s="169"/>
      <c r="C57" s="294"/>
      <c r="D57" s="87" t="s">
        <v>254</v>
      </c>
      <c r="E57" s="304"/>
      <c r="F57" s="67"/>
      <c r="G57" s="270" t="str">
        <f>IF(O57=1,"","*")</f>
        <v>*</v>
      </c>
      <c r="H57" s="305"/>
      <c r="I57" s="305"/>
      <c r="J57" s="305"/>
      <c r="K57" s="305"/>
      <c r="L57" s="305"/>
      <c r="M57" s="171"/>
      <c r="N57" s="306" t="s">
        <v>245</v>
      </c>
      <c r="O57" s="18">
        <f>IF(F57&lt;&gt;"",1,0)</f>
        <v>0</v>
      </c>
      <c r="P57" s="18">
        <f>IF(F57="SI",0,1)</f>
        <v>1</v>
      </c>
    </row>
    <row r="58" spans="1:16" ht="6" customHeight="1" x14ac:dyDescent="0.3">
      <c r="A58" s="638"/>
      <c r="B58" s="169"/>
      <c r="C58" s="171"/>
      <c r="D58" s="92"/>
      <c r="E58" s="185"/>
      <c r="F58" s="171"/>
      <c r="G58" s="171"/>
      <c r="H58" s="171"/>
      <c r="I58" s="171"/>
      <c r="J58" s="171"/>
      <c r="K58" s="171"/>
      <c r="L58" s="171"/>
      <c r="M58" s="135"/>
      <c r="N58" s="161"/>
    </row>
    <row r="59" spans="1:16" ht="21.75" customHeight="1" x14ac:dyDescent="0.3">
      <c r="A59" s="638"/>
      <c r="B59" s="169"/>
      <c r="C59" s="294"/>
      <c r="D59" s="87" t="s">
        <v>24</v>
      </c>
      <c r="E59" s="304"/>
      <c r="F59" s="644"/>
      <c r="G59" s="644"/>
      <c r="H59" s="644"/>
      <c r="I59" s="644"/>
      <c r="J59" s="644"/>
      <c r="K59" s="644"/>
      <c r="L59" s="644"/>
      <c r="M59" s="270" t="str">
        <f>IF(O59=1,"","*")</f>
        <v/>
      </c>
      <c r="N59" s="161"/>
      <c r="O59" s="18">
        <f>IF(LEN(F59)&gt;3,1,IF(P57=1,1,0))</f>
        <v>1</v>
      </c>
      <c r="P59" s="120" t="str">
        <f>IF(F59="","",F59)</f>
        <v/>
      </c>
    </row>
    <row r="60" spans="1:16" ht="6" customHeight="1" x14ac:dyDescent="0.3">
      <c r="A60" s="638"/>
      <c r="B60" s="169"/>
      <c r="C60" s="171"/>
      <c r="D60" s="91"/>
      <c r="E60" s="185"/>
      <c r="F60" s="171"/>
      <c r="G60" s="171"/>
      <c r="H60" s="171"/>
      <c r="I60" s="171"/>
      <c r="J60" s="171"/>
      <c r="K60" s="171"/>
      <c r="L60" s="171"/>
      <c r="M60" s="139"/>
      <c r="N60" s="161"/>
    </row>
    <row r="61" spans="1:16" ht="21.75" customHeight="1" x14ac:dyDescent="0.3">
      <c r="A61" s="638"/>
      <c r="B61" s="169"/>
      <c r="C61" s="294"/>
      <c r="D61" s="87" t="s">
        <v>68</v>
      </c>
      <c r="E61" s="304"/>
      <c r="F61" s="627"/>
      <c r="G61" s="628"/>
      <c r="H61" s="629"/>
      <c r="I61" s="270" t="str">
        <f>IF(O61=1,"","*")</f>
        <v>*</v>
      </c>
      <c r="J61" s="255"/>
      <c r="K61" s="255"/>
      <c r="L61" s="255"/>
      <c r="M61" s="139"/>
      <c r="N61" s="161"/>
      <c r="O61" s="18">
        <f>IF(LEN(F61)&gt;3,1,0)</f>
        <v>0</v>
      </c>
      <c r="P61" s="18">
        <f ca="1">YEAR(TODAY())</f>
        <v>2020</v>
      </c>
    </row>
    <row r="62" spans="1:16" ht="6" customHeight="1" x14ac:dyDescent="0.3">
      <c r="A62" s="638"/>
      <c r="B62" s="169"/>
      <c r="C62" s="171"/>
      <c r="D62" s="91"/>
      <c r="E62" s="185"/>
      <c r="F62" s="171"/>
      <c r="G62" s="171"/>
      <c r="H62" s="171"/>
      <c r="I62" s="171"/>
      <c r="J62" s="171"/>
      <c r="K62" s="171"/>
      <c r="L62" s="171"/>
      <c r="M62" s="139"/>
      <c r="N62" s="161"/>
    </row>
    <row r="63" spans="1:16" ht="21.75" customHeight="1" x14ac:dyDescent="0.3">
      <c r="A63" s="638"/>
      <c r="B63" s="169"/>
      <c r="C63" s="294"/>
      <c r="D63" s="639" t="s">
        <v>26</v>
      </c>
      <c r="E63" s="304"/>
      <c r="F63" s="635"/>
      <c r="G63" s="636"/>
      <c r="H63" s="636"/>
      <c r="I63" s="637"/>
      <c r="J63" s="307"/>
      <c r="K63" s="270" t="str">
        <f>IF(O63=1,"","*")</f>
        <v>*</v>
      </c>
      <c r="L63" s="171"/>
      <c r="M63" s="139"/>
      <c r="N63" s="161"/>
      <c r="O63" s="18">
        <f>IF(LEN(F63)&gt;1,1,0)</f>
        <v>0</v>
      </c>
    </row>
    <row r="64" spans="1:16" ht="8.1" customHeight="1" x14ac:dyDescent="0.3">
      <c r="A64" s="638"/>
      <c r="B64" s="169"/>
      <c r="C64" s="294"/>
      <c r="D64" s="639"/>
      <c r="E64" s="185"/>
      <c r="F64" s="308"/>
      <c r="G64" s="308"/>
      <c r="H64" s="308"/>
      <c r="I64" s="171"/>
      <c r="J64" s="171"/>
      <c r="K64" s="171"/>
      <c r="L64" s="171"/>
      <c r="M64" s="139"/>
      <c r="N64" s="161"/>
    </row>
    <row r="65" spans="1:17" ht="6" customHeight="1" x14ac:dyDescent="0.3">
      <c r="A65" s="638"/>
      <c r="B65" s="169"/>
      <c r="C65" s="171"/>
      <c r="D65" s="91"/>
      <c r="E65" s="185"/>
      <c r="F65" s="171"/>
      <c r="G65" s="171"/>
      <c r="H65" s="171"/>
      <c r="I65" s="171"/>
      <c r="J65" s="171"/>
      <c r="K65" s="171"/>
      <c r="L65" s="171"/>
      <c r="M65" s="139"/>
      <c r="N65" s="161"/>
    </row>
    <row r="66" spans="1:17" ht="18.75" customHeight="1" x14ac:dyDescent="0.3">
      <c r="A66" s="638"/>
      <c r="B66" s="365" t="str">
        <f>IF(O67=0,'P4'!$P$1,'P4'!$Q$1)</f>
        <v>Faltan datos, por favor revise los asteriscos rojos</v>
      </c>
      <c r="C66" s="365"/>
      <c r="D66" s="365"/>
      <c r="E66" s="365"/>
      <c r="F66" s="365"/>
      <c r="G66" s="365"/>
      <c r="H66" s="365"/>
      <c r="I66" s="365"/>
      <c r="J66" s="365"/>
      <c r="K66" s="365"/>
      <c r="L66" s="365"/>
      <c r="M66" s="365"/>
      <c r="N66" s="161"/>
    </row>
    <row r="67" spans="1:17" ht="55.5" customHeight="1" x14ac:dyDescent="0.3">
      <c r="A67" s="638"/>
      <c r="B67" s="161"/>
      <c r="C67" s="161"/>
      <c r="D67" s="309"/>
      <c r="E67" s="164"/>
      <c r="F67" s="161"/>
      <c r="G67" s="161"/>
      <c r="H67" s="161"/>
      <c r="I67" s="161"/>
      <c r="J67" s="161"/>
      <c r="K67" s="161"/>
      <c r="L67" s="161"/>
      <c r="M67" s="161"/>
      <c r="N67" s="161"/>
      <c r="O67" s="18">
        <f>IF(SUM(O52:O63)=5,1,0)</f>
        <v>0</v>
      </c>
    </row>
    <row r="68" spans="1:17" ht="180" customHeight="1" x14ac:dyDescent="0.3">
      <c r="A68" s="81"/>
      <c r="B68" s="80"/>
      <c r="C68" s="53"/>
      <c r="D68" s="82"/>
      <c r="E68" s="54"/>
      <c r="F68" s="53"/>
      <c r="G68" s="53"/>
      <c r="H68" s="53"/>
      <c r="I68" s="53"/>
      <c r="J68" s="53"/>
      <c r="K68" s="53"/>
      <c r="L68" s="53"/>
      <c r="M68" s="53"/>
      <c r="N68" s="53"/>
    </row>
    <row r="69" spans="1:17" ht="180" customHeight="1" x14ac:dyDescent="0.3">
      <c r="A69" s="53"/>
      <c r="B69" s="80"/>
      <c r="C69" s="53"/>
      <c r="D69" s="54"/>
      <c r="E69" s="54"/>
      <c r="F69" s="53"/>
      <c r="G69" s="53"/>
      <c r="H69" s="53"/>
      <c r="I69" s="53"/>
      <c r="J69" s="53"/>
      <c r="K69" s="53"/>
      <c r="L69" s="53"/>
      <c r="M69" s="53"/>
      <c r="N69" s="53"/>
    </row>
    <row r="70" spans="1:17" ht="27.75" customHeight="1" x14ac:dyDescent="0.35">
      <c r="A70" s="638"/>
      <c r="B70" s="162"/>
      <c r="C70" s="161"/>
      <c r="D70" s="279" t="str">
        <f>D1</f>
        <v>Persona Natural 4</v>
      </c>
      <c r="E70" s="164"/>
      <c r="F70" s="161"/>
      <c r="G70" s="161"/>
      <c r="H70" s="161"/>
      <c r="I70" s="161"/>
      <c r="J70" s="161"/>
      <c r="K70" s="161"/>
      <c r="L70" s="161"/>
      <c r="M70" s="161"/>
      <c r="N70" s="161"/>
    </row>
    <row r="71" spans="1:17" ht="12" customHeight="1" x14ac:dyDescent="0.3">
      <c r="A71" s="638"/>
      <c r="B71" s="161"/>
      <c r="C71" s="161"/>
      <c r="D71" s="167" t="s">
        <v>181</v>
      </c>
      <c r="E71" s="164"/>
      <c r="F71" s="161"/>
      <c r="G71" s="161"/>
      <c r="H71" s="161"/>
      <c r="I71" s="161"/>
      <c r="J71" s="161"/>
      <c r="K71" s="161"/>
      <c r="L71" s="161"/>
      <c r="M71" s="168"/>
      <c r="N71" s="161"/>
    </row>
    <row r="72" spans="1:17" ht="6" customHeight="1" x14ac:dyDescent="0.3">
      <c r="A72" s="638"/>
      <c r="B72" s="169"/>
      <c r="C72" s="171"/>
      <c r="D72" s="89"/>
      <c r="E72" s="185"/>
      <c r="F72" s="171"/>
      <c r="G72" s="171"/>
      <c r="H72" s="171"/>
      <c r="I72" s="171"/>
      <c r="J72" s="171"/>
      <c r="K72" s="171"/>
      <c r="L72" s="171"/>
      <c r="M72" s="135"/>
      <c r="N72" s="161"/>
    </row>
    <row r="73" spans="1:17" ht="18.75" customHeight="1" x14ac:dyDescent="0.3">
      <c r="A73" s="638"/>
      <c r="B73" s="169"/>
      <c r="C73" s="171"/>
      <c r="D73" s="623" t="s">
        <v>38</v>
      </c>
      <c r="E73" s="304"/>
      <c r="F73" s="624"/>
      <c r="G73" s="625"/>
      <c r="H73" s="625"/>
      <c r="I73" s="625"/>
      <c r="J73" s="625"/>
      <c r="K73" s="625"/>
      <c r="L73" s="626"/>
      <c r="M73" s="655" t="str">
        <f>IF(O73=1,"","*")</f>
        <v>*</v>
      </c>
      <c r="N73" s="161"/>
      <c r="O73" s="18">
        <f>IF(OR(P73=1,P74=1),1,0)</f>
        <v>0</v>
      </c>
      <c r="P73" s="18">
        <f>IF(LEN(F73)&gt;3,1,0)</f>
        <v>0</v>
      </c>
    </row>
    <row r="74" spans="1:17" ht="18.75" customHeight="1" x14ac:dyDescent="0.3">
      <c r="A74" s="638"/>
      <c r="B74" s="169"/>
      <c r="C74" s="171"/>
      <c r="D74" s="623"/>
      <c r="E74" s="304"/>
      <c r="F74" s="624"/>
      <c r="G74" s="625"/>
      <c r="H74" s="625"/>
      <c r="I74" s="625"/>
      <c r="J74" s="625"/>
      <c r="K74" s="625"/>
      <c r="L74" s="626"/>
      <c r="M74" s="655"/>
      <c r="N74" s="161"/>
      <c r="P74" s="18">
        <f>IF(LEN(F74)&gt;3,1,0)</f>
        <v>0</v>
      </c>
      <c r="Q74" s="120" t="str">
        <f>IF(F74="","",F74)</f>
        <v/>
      </c>
    </row>
    <row r="75" spans="1:17" ht="6" customHeight="1" x14ac:dyDescent="0.3">
      <c r="A75" s="638"/>
      <c r="B75" s="169"/>
      <c r="C75" s="171"/>
      <c r="D75" s="92"/>
      <c r="E75" s="185"/>
      <c r="F75" s="171"/>
      <c r="G75" s="171"/>
      <c r="H75" s="171"/>
      <c r="I75" s="171"/>
      <c r="J75" s="171"/>
      <c r="K75" s="171"/>
      <c r="L75" s="171"/>
      <c r="M75" s="135"/>
      <c r="N75" s="161"/>
    </row>
    <row r="76" spans="1:17" ht="21.75" customHeight="1" x14ac:dyDescent="0.3">
      <c r="A76" s="638"/>
      <c r="B76" s="169"/>
      <c r="C76" s="171"/>
      <c r="D76" s="87" t="s">
        <v>28</v>
      </c>
      <c r="E76" s="304"/>
      <c r="F76" s="253"/>
      <c r="G76" s="270" t="str">
        <f>IF(O76=1,"","*")</f>
        <v>*</v>
      </c>
      <c r="H76" s="171"/>
      <c r="I76" s="171"/>
      <c r="J76" s="171"/>
      <c r="K76" s="171"/>
      <c r="L76" s="171"/>
      <c r="M76" s="139"/>
      <c r="N76" s="161"/>
      <c r="O76" s="18">
        <f>IF(F76&lt;&gt;"",1,0)</f>
        <v>0</v>
      </c>
      <c r="P76" s="85">
        <f>IF(F76&lt;&gt;"NO",1,0)</f>
        <v>1</v>
      </c>
    </row>
    <row r="77" spans="1:17" ht="6" customHeight="1" x14ac:dyDescent="0.3">
      <c r="A77" s="638"/>
      <c r="B77" s="169"/>
      <c r="C77" s="171"/>
      <c r="D77" s="91"/>
      <c r="E77" s="185"/>
      <c r="F77" s="171"/>
      <c r="G77" s="171"/>
      <c r="H77" s="171"/>
      <c r="I77" s="171"/>
      <c r="J77" s="171"/>
      <c r="K77" s="171"/>
      <c r="L77" s="171"/>
      <c r="M77" s="139"/>
      <c r="N77" s="161"/>
    </row>
    <row r="78" spans="1:17" s="85" customFormat="1" ht="21.75" customHeight="1" x14ac:dyDescent="0.3">
      <c r="A78" s="638"/>
      <c r="B78" s="310"/>
      <c r="C78" s="311"/>
      <c r="D78" s="639" t="s">
        <v>39</v>
      </c>
      <c r="E78" s="312"/>
      <c r="F78" s="632"/>
      <c r="G78" s="633"/>
      <c r="H78" s="633"/>
      <c r="I78" s="633"/>
      <c r="J78" s="633"/>
      <c r="K78" s="633"/>
      <c r="L78" s="634"/>
      <c r="M78" s="270" t="str">
        <f>IF(O78=1,"","*")</f>
        <v/>
      </c>
      <c r="N78" s="313"/>
      <c r="O78" s="85">
        <f>IF(LEN(F78)&gt;3,1,IF(P76=1,1,0))</f>
        <v>1</v>
      </c>
      <c r="P78" s="120" t="str">
        <f>IF(F78="","",F78)</f>
        <v/>
      </c>
    </row>
    <row r="79" spans="1:17" ht="8.1" customHeight="1" x14ac:dyDescent="0.3">
      <c r="A79" s="638"/>
      <c r="B79" s="169"/>
      <c r="C79" s="268"/>
      <c r="D79" s="639"/>
      <c r="E79" s="185"/>
      <c r="F79" s="171"/>
      <c r="G79" s="171"/>
      <c r="H79" s="171"/>
      <c r="I79" s="171"/>
      <c r="J79" s="171"/>
      <c r="K79" s="171"/>
      <c r="L79" s="171"/>
      <c r="M79" s="139"/>
      <c r="N79" s="161"/>
    </row>
    <row r="80" spans="1:17" ht="6" customHeight="1" x14ac:dyDescent="0.3">
      <c r="A80" s="638"/>
      <c r="B80" s="169"/>
      <c r="C80" s="171"/>
      <c r="D80" s="91"/>
      <c r="E80" s="185"/>
      <c r="F80" s="171"/>
      <c r="G80" s="171"/>
      <c r="H80" s="171"/>
      <c r="I80" s="171"/>
      <c r="J80" s="171"/>
      <c r="K80" s="171"/>
      <c r="L80" s="171"/>
      <c r="M80" s="139"/>
      <c r="N80" s="161"/>
    </row>
    <row r="81" spans="1:18" ht="30" customHeight="1" x14ac:dyDescent="0.3">
      <c r="A81" s="638"/>
      <c r="B81" s="169"/>
      <c r="C81" s="171"/>
      <c r="D81" s="639" t="s">
        <v>317</v>
      </c>
      <c r="E81" s="639"/>
      <c r="F81" s="639"/>
      <c r="G81" s="639"/>
      <c r="H81" s="639"/>
      <c r="I81" s="639"/>
      <c r="J81" s="639"/>
      <c r="K81" s="639"/>
      <c r="L81" s="639"/>
      <c r="M81" s="139"/>
      <c r="N81" s="161"/>
      <c r="O81" s="18">
        <f>IF(SUM(P83:P86)&gt;=0,1,0)</f>
        <v>1</v>
      </c>
      <c r="P81" s="18">
        <f>IF(SUM(Q83:Q86)&gt;=1,1,0)</f>
        <v>0</v>
      </c>
      <c r="R81" s="18" t="str">
        <f>IF(P81=1,"SI(Completar el formulario IRS W-9 y Waiver Persona Natural)","NO")</f>
        <v>NO</v>
      </c>
    </row>
    <row r="82" spans="1:18" ht="13.5" customHeight="1" x14ac:dyDescent="0.3">
      <c r="A82" s="638"/>
      <c r="B82" s="169"/>
      <c r="C82" s="171"/>
      <c r="D82" s="640" t="s">
        <v>96</v>
      </c>
      <c r="E82" s="640"/>
      <c r="F82" s="640"/>
      <c r="G82" s="640"/>
      <c r="H82" s="640"/>
      <c r="I82" s="640"/>
      <c r="J82" s="640"/>
      <c r="K82" s="641"/>
      <c r="L82" s="314"/>
      <c r="M82" s="139"/>
      <c r="N82" s="161"/>
    </row>
    <row r="83" spans="1:18" ht="18.75" customHeight="1" x14ac:dyDescent="0.3">
      <c r="A83" s="638"/>
      <c r="B83" s="169"/>
      <c r="C83" s="171"/>
      <c r="D83" s="640"/>
      <c r="E83" s="640"/>
      <c r="F83" s="640"/>
      <c r="G83" s="640"/>
      <c r="H83" s="640"/>
      <c r="I83" s="640"/>
      <c r="J83" s="640"/>
      <c r="K83" s="642"/>
      <c r="L83" s="119"/>
      <c r="M83" s="270"/>
      <c r="N83" s="161"/>
      <c r="P83" s="18">
        <f>IF(L83&lt;&gt;"",1,0)</f>
        <v>0</v>
      </c>
      <c r="Q83" s="18">
        <f>IF(L83="SI",1,0)</f>
        <v>0</v>
      </c>
    </row>
    <row r="84" spans="1:18" ht="18.75" customHeight="1" x14ac:dyDescent="0.3">
      <c r="A84" s="638"/>
      <c r="B84" s="169"/>
      <c r="C84" s="171"/>
      <c r="D84" s="630" t="s">
        <v>97</v>
      </c>
      <c r="E84" s="630"/>
      <c r="F84" s="630"/>
      <c r="G84" s="630"/>
      <c r="H84" s="630"/>
      <c r="I84" s="630"/>
      <c r="J84" s="630"/>
      <c r="K84" s="631"/>
      <c r="L84" s="119"/>
      <c r="M84" s="270"/>
      <c r="N84" s="161"/>
      <c r="P84" s="18">
        <f>IF(L84&lt;&gt;"",1,0)</f>
        <v>0</v>
      </c>
      <c r="Q84" s="18">
        <f>IF(L84="SI",1,0)</f>
        <v>0</v>
      </c>
    </row>
    <row r="85" spans="1:18" ht="18.75" customHeight="1" x14ac:dyDescent="0.3">
      <c r="A85" s="638"/>
      <c r="B85" s="169"/>
      <c r="C85" s="171"/>
      <c r="D85" s="630" t="s">
        <v>98</v>
      </c>
      <c r="E85" s="630"/>
      <c r="F85" s="630"/>
      <c r="G85" s="630"/>
      <c r="H85" s="630"/>
      <c r="I85" s="630"/>
      <c r="J85" s="630"/>
      <c r="K85" s="631"/>
      <c r="L85" s="119"/>
      <c r="M85" s="270"/>
      <c r="N85" s="161"/>
      <c r="P85" s="18">
        <f>IF(L85&lt;&gt;"",1,0)</f>
        <v>0</v>
      </c>
      <c r="Q85" s="18">
        <f>IF(L85="SI",1,0)</f>
        <v>0</v>
      </c>
    </row>
    <row r="86" spans="1:18" ht="18.75" customHeight="1" x14ac:dyDescent="0.3">
      <c r="A86" s="638"/>
      <c r="B86" s="169"/>
      <c r="C86" s="171"/>
      <c r="D86" s="630" t="s">
        <v>99</v>
      </c>
      <c r="E86" s="630"/>
      <c r="F86" s="630"/>
      <c r="G86" s="630"/>
      <c r="H86" s="630"/>
      <c r="I86" s="630"/>
      <c r="J86" s="630"/>
      <c r="K86" s="631"/>
      <c r="L86" s="119"/>
      <c r="M86" s="270"/>
      <c r="N86" s="161"/>
      <c r="P86" s="18">
        <f>IF(L86&lt;&gt;"",1,0)</f>
        <v>0</v>
      </c>
      <c r="Q86" s="18">
        <f>IF(L86="SI",1,0)</f>
        <v>0</v>
      </c>
    </row>
    <row r="87" spans="1:18" x14ac:dyDescent="0.3">
      <c r="A87" s="638"/>
      <c r="B87" s="169"/>
      <c r="C87" s="171"/>
      <c r="D87" s="643" t="str">
        <f>IF(P81=1,"Si debe llenar el formulario IRS W-9 y Waiver Persona Natural","")</f>
        <v/>
      </c>
      <c r="E87" s="643"/>
      <c r="F87" s="643"/>
      <c r="G87" s="643"/>
      <c r="H87" s="643"/>
      <c r="I87" s="643"/>
      <c r="J87" s="643"/>
      <c r="K87" s="643"/>
      <c r="L87" s="643"/>
      <c r="M87" s="139"/>
      <c r="N87" s="161"/>
    </row>
    <row r="88" spans="1:18" ht="6" customHeight="1" x14ac:dyDescent="0.3">
      <c r="A88" s="638"/>
      <c r="B88" s="169"/>
      <c r="C88" s="171"/>
      <c r="D88" s="91"/>
      <c r="E88" s="185"/>
      <c r="F88" s="171"/>
      <c r="G88" s="171"/>
      <c r="H88" s="171"/>
      <c r="I88" s="171"/>
      <c r="J88" s="171"/>
      <c r="K88" s="171"/>
      <c r="L88" s="171"/>
      <c r="M88" s="139"/>
      <c r="N88" s="161"/>
    </row>
    <row r="89" spans="1:18" ht="18.75" customHeight="1" x14ac:dyDescent="0.3">
      <c r="A89" s="638"/>
      <c r="B89" s="365" t="str">
        <f>IF(O90=0,'P4'!$P$1,'P4'!$Q$1)</f>
        <v>Faltan datos, por favor revise los asteriscos rojos</v>
      </c>
      <c r="C89" s="365"/>
      <c r="D89" s="365"/>
      <c r="E89" s="365"/>
      <c r="F89" s="365"/>
      <c r="G89" s="365"/>
      <c r="H89" s="365"/>
      <c r="I89" s="365"/>
      <c r="J89" s="365"/>
      <c r="K89" s="365"/>
      <c r="L89" s="365"/>
      <c r="M89" s="365"/>
      <c r="N89" s="161"/>
    </row>
    <row r="90" spans="1:18" ht="36.75" customHeight="1" x14ac:dyDescent="0.3">
      <c r="A90" s="638"/>
      <c r="B90" s="161"/>
      <c r="C90" s="161"/>
      <c r="D90" s="309"/>
      <c r="E90" s="164"/>
      <c r="F90" s="161"/>
      <c r="G90" s="161"/>
      <c r="H90" s="161"/>
      <c r="I90" s="161"/>
      <c r="J90" s="161"/>
      <c r="K90" s="161"/>
      <c r="L90" s="161"/>
      <c r="M90" s="161"/>
      <c r="N90" s="161"/>
      <c r="O90" s="18">
        <f>IF(SUM(O73:O87)=4,1,0)</f>
        <v>0</v>
      </c>
    </row>
    <row r="91" spans="1:18" s="53" customFormat="1" ht="180" customHeight="1" x14ac:dyDescent="0.3">
      <c r="A91" s="81"/>
      <c r="B91" s="80"/>
      <c r="D91" s="82"/>
      <c r="E91" s="54"/>
    </row>
    <row r="92" spans="1:18" ht="180" customHeight="1" x14ac:dyDescent="0.3">
      <c r="A92" s="53"/>
      <c r="B92" s="80"/>
      <c r="C92" s="53"/>
      <c r="D92" s="54"/>
      <c r="E92" s="54"/>
      <c r="F92" s="53"/>
      <c r="G92" s="53"/>
      <c r="H92" s="53"/>
      <c r="I92" s="53"/>
      <c r="J92" s="53"/>
      <c r="K92" s="53"/>
      <c r="L92" s="53"/>
      <c r="M92" s="53"/>
      <c r="N92" s="53"/>
    </row>
    <row r="93" spans="1:18" ht="27.75" customHeight="1" x14ac:dyDescent="0.35">
      <c r="A93" s="638"/>
      <c r="B93" s="162"/>
      <c r="C93" s="161"/>
      <c r="D93" s="279" t="str">
        <f>D1</f>
        <v>Persona Natural 4</v>
      </c>
      <c r="E93" s="164"/>
      <c r="F93" s="161"/>
      <c r="G93" s="161"/>
      <c r="H93" s="161"/>
      <c r="I93" s="161"/>
      <c r="J93" s="161"/>
      <c r="K93" s="161"/>
      <c r="L93" s="161"/>
      <c r="M93" s="161"/>
      <c r="N93" s="161"/>
    </row>
    <row r="94" spans="1:18" ht="12" customHeight="1" x14ac:dyDescent="0.3">
      <c r="A94" s="638"/>
      <c r="B94" s="161"/>
      <c r="C94" s="161"/>
      <c r="D94" s="315" t="s">
        <v>181</v>
      </c>
      <c r="E94" s="164"/>
      <c r="F94" s="161"/>
      <c r="G94" s="161"/>
      <c r="H94" s="161"/>
      <c r="I94" s="161"/>
      <c r="J94" s="161"/>
      <c r="K94" s="161"/>
      <c r="L94" s="161"/>
      <c r="M94" s="168"/>
      <c r="N94" s="161"/>
    </row>
    <row r="95" spans="1:18" ht="6" customHeight="1" x14ac:dyDescent="0.3">
      <c r="A95" s="638"/>
      <c r="B95" s="169"/>
      <c r="C95" s="171"/>
      <c r="D95" s="89"/>
      <c r="E95" s="185"/>
      <c r="F95" s="171"/>
      <c r="G95" s="171"/>
      <c r="H95" s="171"/>
      <c r="I95" s="171"/>
      <c r="J95" s="171"/>
      <c r="K95" s="171"/>
      <c r="L95" s="171"/>
      <c r="M95" s="135"/>
      <c r="N95" s="161"/>
    </row>
    <row r="96" spans="1:18" ht="5.65" customHeight="1" x14ac:dyDescent="0.3">
      <c r="A96" s="638"/>
      <c r="B96" s="169"/>
      <c r="C96" s="171"/>
      <c r="D96" s="621" t="s">
        <v>153</v>
      </c>
      <c r="E96" s="185"/>
      <c r="F96" s="171"/>
      <c r="G96" s="171"/>
      <c r="H96" s="171"/>
      <c r="I96" s="171"/>
      <c r="J96" s="171"/>
      <c r="K96" s="171"/>
      <c r="L96" s="171"/>
      <c r="M96" s="139"/>
      <c r="N96" s="161"/>
    </row>
    <row r="97" spans="1:16" ht="21.75" customHeight="1" x14ac:dyDescent="0.3">
      <c r="A97" s="638"/>
      <c r="B97" s="169"/>
      <c r="C97" s="171"/>
      <c r="D97" s="621"/>
      <c r="E97" s="304"/>
      <c r="F97" s="253"/>
      <c r="G97" s="270" t="str">
        <f>IF(O97=1,"","*")</f>
        <v>*</v>
      </c>
      <c r="H97" s="311"/>
      <c r="I97" s="311"/>
      <c r="J97" s="311"/>
      <c r="K97" s="311"/>
      <c r="L97" s="311"/>
      <c r="M97" s="139"/>
      <c r="N97" s="321" t="s">
        <v>245</v>
      </c>
      <c r="O97" s="18">
        <f>IF(F97&lt;&gt;"",1,0)</f>
        <v>0</v>
      </c>
    </row>
    <row r="98" spans="1:16" ht="5.65" customHeight="1" x14ac:dyDescent="0.3">
      <c r="A98" s="638"/>
      <c r="B98" s="169"/>
      <c r="C98" s="171"/>
      <c r="D98" s="621"/>
      <c r="E98" s="185"/>
      <c r="F98" s="171"/>
      <c r="G98" s="171"/>
      <c r="H98" s="171"/>
      <c r="I98" s="171"/>
      <c r="J98" s="171"/>
      <c r="K98" s="171"/>
      <c r="L98" s="171"/>
      <c r="M98" s="139"/>
      <c r="N98" s="161"/>
    </row>
    <row r="99" spans="1:16" ht="6" customHeight="1" x14ac:dyDescent="0.3">
      <c r="A99" s="638"/>
      <c r="B99" s="169"/>
      <c r="C99" s="171"/>
      <c r="D99" s="91"/>
      <c r="E99" s="185"/>
      <c r="F99" s="171"/>
      <c r="G99" s="171"/>
      <c r="H99" s="171"/>
      <c r="I99" s="171"/>
      <c r="J99" s="171"/>
      <c r="K99" s="171"/>
      <c r="L99" s="171"/>
      <c r="M99" s="139"/>
      <c r="N99" s="161"/>
    </row>
    <row r="100" spans="1:16" ht="9" customHeight="1" x14ac:dyDescent="0.3">
      <c r="A100" s="638"/>
      <c r="B100" s="169"/>
      <c r="C100" s="171"/>
      <c r="D100" s="621" t="s">
        <v>154</v>
      </c>
      <c r="E100" s="185"/>
      <c r="F100" s="171"/>
      <c r="G100" s="171"/>
      <c r="H100" s="171"/>
      <c r="I100" s="171"/>
      <c r="J100" s="171"/>
      <c r="K100" s="171"/>
      <c r="L100" s="171"/>
      <c r="M100" s="139"/>
      <c r="N100" s="161"/>
    </row>
    <row r="101" spans="1:16" ht="21.75" customHeight="1" x14ac:dyDescent="0.3">
      <c r="A101" s="638"/>
      <c r="B101" s="169"/>
      <c r="C101" s="171"/>
      <c r="D101" s="621"/>
      <c r="E101" s="304"/>
      <c r="F101" s="253"/>
      <c r="G101" s="270" t="str">
        <f>IF(O101=1,"","*")</f>
        <v>*</v>
      </c>
      <c r="H101" s="171"/>
      <c r="I101" s="171"/>
      <c r="J101" s="171"/>
      <c r="K101" s="171"/>
      <c r="L101" s="171"/>
      <c r="M101" s="139"/>
      <c r="N101" s="161"/>
      <c r="O101" s="18">
        <f>IF(F101&lt;&gt;"",1,0)</f>
        <v>0</v>
      </c>
      <c r="P101" s="18">
        <f>IF(OR(F101="SI",F97="SI"),0,1)</f>
        <v>1</v>
      </c>
    </row>
    <row r="102" spans="1:16" ht="9" customHeight="1" x14ac:dyDescent="0.3">
      <c r="A102" s="638"/>
      <c r="B102" s="169"/>
      <c r="C102" s="171"/>
      <c r="D102" s="621"/>
      <c r="E102" s="185"/>
      <c r="F102" s="171"/>
      <c r="G102" s="171"/>
      <c r="H102" s="171"/>
      <c r="I102" s="171"/>
      <c r="J102" s="171"/>
      <c r="K102" s="171"/>
      <c r="L102" s="171"/>
      <c r="M102" s="139"/>
      <c r="N102" s="161"/>
    </row>
    <row r="103" spans="1:16" ht="6" customHeight="1" x14ac:dyDescent="0.3">
      <c r="A103" s="638"/>
      <c r="B103" s="169"/>
      <c r="C103" s="171"/>
      <c r="D103" s="92"/>
      <c r="E103" s="185"/>
      <c r="F103" s="171"/>
      <c r="G103" s="171"/>
      <c r="H103" s="171"/>
      <c r="I103" s="171"/>
      <c r="J103" s="171"/>
      <c r="K103" s="171"/>
      <c r="L103" s="171"/>
      <c r="M103" s="135"/>
      <c r="N103" s="161"/>
    </row>
    <row r="104" spans="1:16" ht="21.75" customHeight="1" x14ac:dyDescent="0.3">
      <c r="A104" s="638"/>
      <c r="B104" s="169"/>
      <c r="C104" s="171"/>
      <c r="D104" s="281" t="s">
        <v>46</v>
      </c>
      <c r="E104" s="304"/>
      <c r="F104" s="624"/>
      <c r="G104" s="625"/>
      <c r="H104" s="625"/>
      <c r="I104" s="625"/>
      <c r="J104" s="625"/>
      <c r="K104" s="625"/>
      <c r="L104" s="626"/>
      <c r="M104" s="270" t="str">
        <f>IF(O104=1,"","*")</f>
        <v/>
      </c>
      <c r="N104" s="161"/>
      <c r="O104" s="18">
        <f>IF(LEN(F104)&gt;3,1,IF(P101=1,1,0))</f>
        <v>1</v>
      </c>
      <c r="P104" s="120" t="str">
        <f>IF(F104="","",F104)</f>
        <v/>
      </c>
    </row>
    <row r="105" spans="1:16" ht="6" customHeight="1" x14ac:dyDescent="0.3">
      <c r="A105" s="638"/>
      <c r="B105" s="169"/>
      <c r="C105" s="171"/>
      <c r="D105" s="282"/>
      <c r="E105" s="185"/>
      <c r="F105" s="170"/>
      <c r="G105" s="170"/>
      <c r="H105" s="170"/>
      <c r="I105" s="170"/>
      <c r="J105" s="170"/>
      <c r="K105" s="170"/>
      <c r="L105" s="170"/>
      <c r="M105" s="139"/>
      <c r="N105" s="161"/>
    </row>
    <row r="106" spans="1:16" ht="21.75" customHeight="1" x14ac:dyDescent="0.3">
      <c r="A106" s="638"/>
      <c r="B106" s="169"/>
      <c r="C106" s="268"/>
      <c r="D106" s="281" t="s">
        <v>47</v>
      </c>
      <c r="E106" s="304"/>
      <c r="F106" s="624"/>
      <c r="G106" s="625"/>
      <c r="H106" s="625"/>
      <c r="I106" s="625"/>
      <c r="J106" s="625"/>
      <c r="K106" s="625"/>
      <c r="L106" s="626"/>
      <c r="M106" s="270" t="str">
        <f>IF(O106=1,"","*")</f>
        <v/>
      </c>
      <c r="N106" s="161"/>
      <c r="O106" s="18">
        <f>IF(LEN(F106)&gt;3,1,IF(P101=1,1,0))</f>
        <v>1</v>
      </c>
      <c r="P106" s="120" t="str">
        <f>IF(F106="","",F106)</f>
        <v/>
      </c>
    </row>
    <row r="107" spans="1:16" ht="6" customHeight="1" x14ac:dyDescent="0.3">
      <c r="A107" s="638"/>
      <c r="B107" s="169"/>
      <c r="C107" s="171"/>
      <c r="D107" s="282"/>
      <c r="E107" s="185"/>
      <c r="F107" s="170"/>
      <c r="G107" s="170"/>
      <c r="H107" s="170"/>
      <c r="I107" s="170"/>
      <c r="J107" s="170"/>
      <c r="K107" s="170"/>
      <c r="L107" s="170"/>
      <c r="M107" s="139"/>
      <c r="N107" s="161"/>
    </row>
    <row r="108" spans="1:16" ht="21.75" customHeight="1" x14ac:dyDescent="0.3">
      <c r="A108" s="638"/>
      <c r="B108" s="169"/>
      <c r="C108" s="268"/>
      <c r="D108" s="281" t="s">
        <v>48</v>
      </c>
      <c r="E108" s="304"/>
      <c r="F108" s="627"/>
      <c r="G108" s="628"/>
      <c r="H108" s="628"/>
      <c r="I108" s="628"/>
      <c r="J108" s="628"/>
      <c r="K108" s="628"/>
      <c r="L108" s="629"/>
      <c r="M108" s="270" t="str">
        <f>IF(O108=1,"","*")</f>
        <v/>
      </c>
      <c r="N108" s="161"/>
      <c r="O108" s="18">
        <f>IF(LEN(F108)&gt;3,1,IF(P101=1,1,0))</f>
        <v>1</v>
      </c>
      <c r="P108" s="120" t="str">
        <f>IF(F108="","",F108)</f>
        <v/>
      </c>
    </row>
    <row r="109" spans="1:16" ht="6" customHeight="1" x14ac:dyDescent="0.3">
      <c r="A109" s="638"/>
      <c r="B109" s="169"/>
      <c r="C109" s="171"/>
      <c r="D109" s="282"/>
      <c r="E109" s="185"/>
      <c r="F109" s="170"/>
      <c r="G109" s="170"/>
      <c r="H109" s="170"/>
      <c r="I109" s="170"/>
      <c r="J109" s="170"/>
      <c r="K109" s="170"/>
      <c r="L109" s="170"/>
      <c r="M109" s="139"/>
      <c r="N109" s="161"/>
    </row>
    <row r="110" spans="1:16" ht="21.75" customHeight="1" x14ac:dyDescent="0.3">
      <c r="A110" s="638"/>
      <c r="B110" s="169"/>
      <c r="C110" s="294"/>
      <c r="D110" s="281" t="s">
        <v>182</v>
      </c>
      <c r="E110" s="304"/>
      <c r="F110" s="645"/>
      <c r="G110" s="646"/>
      <c r="H110" s="646"/>
      <c r="I110" s="646"/>
      <c r="J110" s="646"/>
      <c r="K110" s="646"/>
      <c r="L110" s="647"/>
      <c r="M110" s="270" t="str">
        <f>IF(O110=1,"","*")</f>
        <v>*</v>
      </c>
      <c r="N110" s="161"/>
      <c r="O110" s="18">
        <f>IF(LEN(F110)&gt;3,1,0)</f>
        <v>0</v>
      </c>
      <c r="P110" s="18">
        <f>IFERROR(VLOOKUP(F110,Listas!A2:B7,2,0),0)</f>
        <v>0</v>
      </c>
    </row>
    <row r="111" spans="1:16" ht="6" customHeight="1" x14ac:dyDescent="0.3">
      <c r="A111" s="638"/>
      <c r="B111" s="169"/>
      <c r="C111" s="171"/>
      <c r="D111" s="282"/>
      <c r="E111" s="185"/>
      <c r="F111" s="170"/>
      <c r="G111" s="170"/>
      <c r="H111" s="170"/>
      <c r="I111" s="170"/>
      <c r="J111" s="170"/>
      <c r="K111" s="170"/>
      <c r="L111" s="170"/>
      <c r="M111" s="139"/>
      <c r="N111" s="161"/>
    </row>
    <row r="112" spans="1:16" ht="21.75" customHeight="1" x14ac:dyDescent="0.3">
      <c r="A112" s="638"/>
      <c r="B112" s="169"/>
      <c r="C112" s="268"/>
      <c r="D112" s="281" t="s">
        <v>49</v>
      </c>
      <c r="E112" s="304"/>
      <c r="F112" s="624"/>
      <c r="G112" s="625"/>
      <c r="H112" s="625"/>
      <c r="I112" s="625"/>
      <c r="J112" s="625"/>
      <c r="K112" s="625"/>
      <c r="L112" s="626"/>
      <c r="M112" s="270" t="str">
        <f>IF(O112=1,"","*")</f>
        <v>*</v>
      </c>
      <c r="N112" s="161"/>
      <c r="O112" s="18">
        <f>IF(LEN(F112)&gt;3,1,IF(P110=1,1,0))</f>
        <v>0</v>
      </c>
      <c r="P112" s="120" t="str">
        <f>IF(F112="","",F112)</f>
        <v/>
      </c>
    </row>
    <row r="113" spans="1:17" ht="6" customHeight="1" x14ac:dyDescent="0.3">
      <c r="A113" s="638"/>
      <c r="B113" s="169"/>
      <c r="C113" s="171"/>
      <c r="D113" s="282"/>
      <c r="E113" s="185"/>
      <c r="F113" s="170"/>
      <c r="G113" s="170"/>
      <c r="H113" s="170"/>
      <c r="I113" s="170"/>
      <c r="J113" s="170"/>
      <c r="K113" s="170"/>
      <c r="L113" s="170"/>
      <c r="M113" s="139"/>
      <c r="N113" s="161"/>
    </row>
    <row r="114" spans="1:17" ht="21.75" customHeight="1" x14ac:dyDescent="0.3">
      <c r="A114" s="638"/>
      <c r="B114" s="169"/>
      <c r="C114" s="268"/>
      <c r="D114" s="281" t="s">
        <v>50</v>
      </c>
      <c r="E114" s="304"/>
      <c r="F114" s="624"/>
      <c r="G114" s="625"/>
      <c r="H114" s="625"/>
      <c r="I114" s="625"/>
      <c r="J114" s="625"/>
      <c r="K114" s="625"/>
      <c r="L114" s="626"/>
      <c r="M114" s="270" t="str">
        <f>IF(O114=1,"","*")</f>
        <v>*</v>
      </c>
      <c r="N114" s="161"/>
      <c r="O114" s="18">
        <f>IF(LEN(F114)&gt;3,1,IF(P110=1,1,0))</f>
        <v>0</v>
      </c>
      <c r="P114" s="120" t="str">
        <f>IF(F114="","",F114)</f>
        <v/>
      </c>
    </row>
    <row r="115" spans="1:17" ht="6" customHeight="1" x14ac:dyDescent="0.3">
      <c r="A115" s="638"/>
      <c r="B115" s="169"/>
      <c r="C115" s="171"/>
      <c r="D115" s="91"/>
      <c r="E115" s="185"/>
      <c r="F115" s="171"/>
      <c r="G115" s="171"/>
      <c r="H115" s="171"/>
      <c r="I115" s="171"/>
      <c r="J115" s="171"/>
      <c r="K115" s="171"/>
      <c r="L115" s="171"/>
      <c r="M115" s="139"/>
      <c r="N115" s="161"/>
    </row>
    <row r="116" spans="1:17" ht="18.75" customHeight="1" x14ac:dyDescent="0.3">
      <c r="A116" s="638"/>
      <c r="B116" s="365" t="str">
        <f>IF(O117=0,'P4'!$P$1,'P4'!$Q$1)</f>
        <v>Faltan datos, por favor revise los asteriscos rojos</v>
      </c>
      <c r="C116" s="365"/>
      <c r="D116" s="365"/>
      <c r="E116" s="365"/>
      <c r="F116" s="365"/>
      <c r="G116" s="365"/>
      <c r="H116" s="365"/>
      <c r="I116" s="365"/>
      <c r="J116" s="365"/>
      <c r="K116" s="365"/>
      <c r="L116" s="365"/>
      <c r="M116" s="365"/>
      <c r="N116" s="161"/>
    </row>
    <row r="117" spans="1:17" ht="36.75" customHeight="1" x14ac:dyDescent="0.3">
      <c r="A117" s="638"/>
      <c r="B117" s="161"/>
      <c r="C117" s="161"/>
      <c r="D117" s="164"/>
      <c r="E117" s="164"/>
      <c r="F117" s="161"/>
      <c r="G117" s="161"/>
      <c r="H117" s="161"/>
      <c r="I117" s="161"/>
      <c r="J117" s="161"/>
      <c r="K117" s="161"/>
      <c r="L117" s="161"/>
      <c r="M117" s="161"/>
      <c r="N117" s="161"/>
      <c r="O117" s="18">
        <f>IF(SUM(O97:O114)=8,1,0)</f>
        <v>0</v>
      </c>
      <c r="Q117" s="66">
        <f>+O25+O46+O67+O90+O117</f>
        <v>0</v>
      </c>
    </row>
    <row r="118" spans="1:17" ht="80.099999999999994" customHeight="1" x14ac:dyDescent="0.3">
      <c r="A118" s="53"/>
      <c r="B118" s="80"/>
      <c r="C118" s="53"/>
      <c r="D118" s="54"/>
      <c r="E118" s="54"/>
      <c r="F118" s="53"/>
      <c r="G118" s="53"/>
      <c r="H118" s="53"/>
      <c r="I118" s="53"/>
      <c r="J118" s="53"/>
      <c r="K118" s="53"/>
      <c r="L118" s="53"/>
      <c r="M118" s="53"/>
      <c r="N118" s="53"/>
    </row>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sheetData>
  <sheetProtection sheet="1" objects="1" scenarios="1"/>
  <mergeCells count="62">
    <mergeCell ref="A93:A117"/>
    <mergeCell ref="D96:D98"/>
    <mergeCell ref="D100:D102"/>
    <mergeCell ref="F104:L104"/>
    <mergeCell ref="F106:L106"/>
    <mergeCell ref="F108:L108"/>
    <mergeCell ref="F110:L110"/>
    <mergeCell ref="F112:L112"/>
    <mergeCell ref="F114:L114"/>
    <mergeCell ref="B116:M116"/>
    <mergeCell ref="A70:A90"/>
    <mergeCell ref="D73:D74"/>
    <mergeCell ref="F73:L73"/>
    <mergeCell ref="M73:M74"/>
    <mergeCell ref="F74:L74"/>
    <mergeCell ref="D85:K85"/>
    <mergeCell ref="D78:D79"/>
    <mergeCell ref="F78:L78"/>
    <mergeCell ref="D81:L81"/>
    <mergeCell ref="D82:K83"/>
    <mergeCell ref="D84:K84"/>
    <mergeCell ref="D86:K86"/>
    <mergeCell ref="D87:L87"/>
    <mergeCell ref="B89:M89"/>
    <mergeCell ref="A49:A67"/>
    <mergeCell ref="D52:D55"/>
    <mergeCell ref="F52:L52"/>
    <mergeCell ref="F53:L53"/>
    <mergeCell ref="F54:L54"/>
    <mergeCell ref="F55:L55"/>
    <mergeCell ref="F59:L59"/>
    <mergeCell ref="F61:H61"/>
    <mergeCell ref="D63:D64"/>
    <mergeCell ref="F63:I63"/>
    <mergeCell ref="B66:M66"/>
    <mergeCell ref="F22:L22"/>
    <mergeCell ref="B24:M24"/>
    <mergeCell ref="A28:A46"/>
    <mergeCell ref="D29:L29"/>
    <mergeCell ref="F31:L31"/>
    <mergeCell ref="F32:L32"/>
    <mergeCell ref="F34:L34"/>
    <mergeCell ref="F35:L35"/>
    <mergeCell ref="F36:L36"/>
    <mergeCell ref="F38:L38"/>
    <mergeCell ref="F40:L40"/>
    <mergeCell ref="D42:D43"/>
    <mergeCell ref="F42:L42"/>
    <mergeCell ref="B45:M45"/>
    <mergeCell ref="D31:D32"/>
    <mergeCell ref="F20:L20"/>
    <mergeCell ref="F4:I4"/>
    <mergeCell ref="M4:M6"/>
    <mergeCell ref="N4:N6"/>
    <mergeCell ref="F5:I5"/>
    <mergeCell ref="F6:I6"/>
    <mergeCell ref="H8:M8"/>
    <mergeCell ref="F10:L10"/>
    <mergeCell ref="F12:L12"/>
    <mergeCell ref="F14:L14"/>
    <mergeCell ref="K16:L16"/>
    <mergeCell ref="F18:L18"/>
  </mergeCells>
  <conditionalFormatting sqref="F59:L59">
    <cfRule type="expression" dxfId="23" priority="8">
      <formula>$P$57</formula>
    </cfRule>
  </conditionalFormatting>
  <conditionalFormatting sqref="F104:L104 F106:L106 F108:L108">
    <cfRule type="expression" dxfId="22" priority="7">
      <formula>$P$101</formula>
    </cfRule>
  </conditionalFormatting>
  <conditionalFormatting sqref="F42:L42">
    <cfRule type="expression" dxfId="21" priority="9">
      <formula>$S$4</formula>
    </cfRule>
  </conditionalFormatting>
  <conditionalFormatting sqref="F8">
    <cfRule type="expression" dxfId="20" priority="6">
      <formula>$P$8</formula>
    </cfRule>
  </conditionalFormatting>
  <conditionalFormatting sqref="F112:L112 F114:L114">
    <cfRule type="expression" dxfId="19" priority="10">
      <formula>$P$110</formula>
    </cfRule>
  </conditionalFormatting>
  <conditionalFormatting sqref="F78:L78">
    <cfRule type="expression" dxfId="18" priority="11">
      <formula>$P$76</formula>
    </cfRule>
  </conditionalFormatting>
  <conditionalFormatting sqref="K16">
    <cfRule type="expression" dxfId="17" priority="12">
      <formula>$P$16</formula>
    </cfRule>
  </conditionalFormatting>
  <conditionalFormatting sqref="B24:M24">
    <cfRule type="expression" dxfId="16" priority="5">
      <formula>NOT($O$25)</formula>
    </cfRule>
  </conditionalFormatting>
  <conditionalFormatting sqref="B45:M45">
    <cfRule type="expression" dxfId="15" priority="4">
      <formula>NOT($O$46)</formula>
    </cfRule>
  </conditionalFormatting>
  <conditionalFormatting sqref="B66:M66">
    <cfRule type="expression" dxfId="14" priority="3">
      <formula>NOT($O$67)</formula>
    </cfRule>
  </conditionalFormatting>
  <conditionalFormatting sqref="B89:M89">
    <cfRule type="expression" dxfId="13" priority="2">
      <formula>NOT($O$90)</formula>
    </cfRule>
  </conditionalFormatting>
  <conditionalFormatting sqref="B116:M116">
    <cfRule type="expression" dxfId="12" priority="1">
      <formula>NOT($O$117)</formula>
    </cfRule>
  </conditionalFormatting>
  <dataValidations count="10">
    <dataValidation operator="greaterThan" allowBlank="1" showInputMessage="1" showErrorMessage="1" sqref="J63"/>
    <dataValidation type="whole" allowBlank="1" showInputMessage="1" showErrorMessage="1" sqref="H61">
      <formula1>1920</formula1>
      <formula2>Q61</formula2>
    </dataValidation>
    <dataValidation type="whole" allowBlank="1" showInputMessage="1" showErrorMessage="1" sqref="F61:G61">
      <formula1>1920</formula1>
      <formula2>P61</formula2>
    </dataValidation>
    <dataValidation allowBlank="1" showInputMessage="1" showErrorMessage="1" promptTitle="Ayuda" prompt="Alta Gerencia:_x000a_Todos los puestos que vienen despues del Gerente General" sqref="N57"/>
    <dataValidation type="whole" operator="greaterThan" allowBlank="1" showInputMessage="1" showErrorMessage="1" promptTitle="Ej:" prompt="Teléfono fijo: 2830000_x000a_Celular: 70510100" sqref="F31:L32">
      <formula1>1000000</formula1>
    </dataValidation>
    <dataValidation type="date" allowBlank="1" showInputMessage="1" showErrorMessage="1" promptTitle="Ej:" prompt="01/01/1935" sqref="F12:G12">
      <formula1>7306</formula1>
      <formula2>46022</formula2>
    </dataValidation>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allowBlank="1" showInputMessage="1" showErrorMessage="1" promptTitle="Ayuda" prompt="Funcionarios que ocupan o han ocupado cargos directivos y ejecutivos en el sector público y toman las decisiones respecto a la administración de recursos." sqref="N97"/>
    <dataValidation type="decimal" operator="greaterThan" allowBlank="1" showInputMessage="1" showErrorMessage="1" sqref="F64:G64">
      <formula1>0</formula1>
    </dataValidation>
    <dataValidation type="list" allowBlank="1" showInputMessage="1" showErrorMessage="1" sqref="L4:L6 F76 F97 L83:L86 F57 F101">
      <formula1>"SI,NO"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14:formula1>
            <xm:f>Listas!$G$2:$G$5</xm:f>
          </x14:formula1>
          <xm:sqref>F63:I63</xm:sqref>
        </x14:dataValidation>
        <x14:dataValidation type="list" allowBlank="1" showInputMessage="1" showErrorMessage="1">
          <x14:formula1>
            <xm:f>Listas!$F$2:$F$10</xm:f>
          </x14:formula1>
          <xm:sqref>F18:G18</xm:sqref>
        </x14:dataValidation>
        <x14:dataValidation type="list" allowBlank="1" showInputMessage="1" showErrorMessage="1">
          <x14:formula1>
            <xm:f>Listas!$A$2:$A$7</xm:f>
          </x14:formula1>
          <xm:sqref>F110:L110</xm:sqref>
        </x14:dataValidation>
        <x14:dataValidation type="list" allowBlank="1" showInputMessage="1" showErrorMessage="1">
          <x14:formula1>
            <xm:f>Listas!$E$2:$E$4</xm:f>
          </x14:formula1>
          <xm:sqref>F16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showRowColHeaders="0" topLeftCell="A4" zoomScaleNormal="100" workbookViewId="0">
      <selection activeCell="F8" sqref="F8"/>
    </sheetView>
  </sheetViews>
  <sheetFormatPr baseColWidth="10" defaultColWidth="0" defaultRowHeight="18.75" customHeight="1" zeroHeight="1" x14ac:dyDescent="0.3"/>
  <cols>
    <col min="1" max="1" width="4.7109375" style="18" customWidth="1"/>
    <col min="2" max="2" width="1" style="44" customWidth="1"/>
    <col min="3" max="3" width="1.7109375" style="18" customWidth="1"/>
    <col min="4" max="4" width="42.42578125" style="23" customWidth="1"/>
    <col min="5" max="5" width="0.5703125" style="23" customWidth="1"/>
    <col min="6" max="6" width="6.5703125" style="18" customWidth="1"/>
    <col min="7" max="7" width="2.7109375" style="18" customWidth="1"/>
    <col min="8" max="8" width="8.28515625" style="18" customWidth="1"/>
    <col min="9" max="9" width="10.28515625" style="18" customWidth="1"/>
    <col min="10" max="10" width="0.5703125" style="18" customWidth="1"/>
    <col min="11" max="11" width="10.28515625" style="18" customWidth="1"/>
    <col min="12" max="12" width="5.7109375" style="18" customWidth="1"/>
    <col min="13" max="13" width="3.7109375" style="18" customWidth="1"/>
    <col min="14" max="14" width="8.28515625" style="18" customWidth="1"/>
    <col min="15" max="16384" width="11.42578125" style="18" hidden="1"/>
  </cols>
  <sheetData>
    <row r="1" spans="1:19" ht="27.95" customHeight="1" x14ac:dyDescent="0.35">
      <c r="A1" s="286"/>
      <c r="B1" s="162"/>
      <c r="C1" s="162"/>
      <c r="D1" s="279" t="s">
        <v>256</v>
      </c>
      <c r="E1" s="165"/>
      <c r="F1" s="161"/>
      <c r="G1" s="161"/>
      <c r="H1" s="161"/>
      <c r="I1" s="161"/>
      <c r="J1" s="161"/>
      <c r="K1" s="161"/>
      <c r="L1" s="161"/>
      <c r="M1" s="161"/>
      <c r="N1" s="161"/>
      <c r="P1" s="18" t="s">
        <v>252</v>
      </c>
      <c r="Q1" s="18" t="s">
        <v>253</v>
      </c>
    </row>
    <row r="2" spans="1:19" ht="12" customHeight="1" x14ac:dyDescent="0.3">
      <c r="A2" s="286"/>
      <c r="B2" s="161"/>
      <c r="C2" s="161"/>
      <c r="D2" s="249" t="s">
        <v>181</v>
      </c>
      <c r="E2" s="168"/>
      <c r="F2" s="168"/>
      <c r="G2" s="168"/>
      <c r="H2" s="168"/>
      <c r="I2" s="168"/>
      <c r="J2" s="168"/>
      <c r="K2" s="161"/>
      <c r="L2" s="161"/>
      <c r="M2" s="161"/>
      <c r="N2" s="161"/>
    </row>
    <row r="3" spans="1:19" ht="6" customHeight="1" x14ac:dyDescent="0.3">
      <c r="A3" s="286"/>
      <c r="B3" s="169"/>
      <c r="C3" s="171"/>
      <c r="D3" s="89"/>
      <c r="E3" s="89"/>
      <c r="F3" s="135"/>
      <c r="G3" s="135"/>
      <c r="H3" s="135"/>
      <c r="I3" s="135"/>
      <c r="J3" s="135"/>
      <c r="K3" s="171"/>
      <c r="L3" s="171"/>
      <c r="M3" s="171"/>
      <c r="N3" s="161"/>
    </row>
    <row r="4" spans="1:19" ht="14.1" customHeight="1" x14ac:dyDescent="0.3">
      <c r="A4" s="287"/>
      <c r="B4" s="169"/>
      <c r="C4" s="171"/>
      <c r="D4" s="288" t="s">
        <v>175</v>
      </c>
      <c r="E4" s="289"/>
      <c r="F4" s="620" t="s">
        <v>79</v>
      </c>
      <c r="G4" s="620"/>
      <c r="H4" s="621"/>
      <c r="I4" s="621"/>
      <c r="J4" s="290"/>
      <c r="K4" s="291"/>
      <c r="L4" s="56"/>
      <c r="M4" s="648" t="str">
        <f>IF(O4=1,"","*")</f>
        <v>*</v>
      </c>
      <c r="N4" s="612" t="s">
        <v>245</v>
      </c>
      <c r="O4" s="18">
        <f>IF((LEN(P4)+LEN(Q4)+LEN(R4))&gt;=10,1,0)</f>
        <v>0</v>
      </c>
      <c r="P4" s="18" t="str">
        <f>IF(L4="SI",F4,"")</f>
        <v/>
      </c>
      <c r="Q4" s="18" t="str">
        <f>IF(L5="SI",F5,"")</f>
        <v/>
      </c>
      <c r="R4" s="18" t="str">
        <f>IF(L6="SI",F6,"")</f>
        <v/>
      </c>
      <c r="S4" s="18">
        <f>IF(L4="SI",0,1)</f>
        <v>1</v>
      </c>
    </row>
    <row r="5" spans="1:19" ht="14.1" customHeight="1" x14ac:dyDescent="0.3">
      <c r="A5" s="287"/>
      <c r="B5" s="169"/>
      <c r="C5" s="171"/>
      <c r="D5" s="288"/>
      <c r="E5" s="289"/>
      <c r="F5" s="620" t="s">
        <v>32</v>
      </c>
      <c r="G5" s="620"/>
      <c r="H5" s="621"/>
      <c r="I5" s="621"/>
      <c r="J5" s="290"/>
      <c r="K5" s="291"/>
      <c r="L5" s="56"/>
      <c r="M5" s="648"/>
      <c r="N5" s="613"/>
    </row>
    <row r="6" spans="1:19" ht="14.1" customHeight="1" x14ac:dyDescent="0.3">
      <c r="A6" s="287"/>
      <c r="B6" s="169"/>
      <c r="C6" s="171"/>
      <c r="D6" s="288"/>
      <c r="E6" s="289"/>
      <c r="F6" s="620" t="s">
        <v>33</v>
      </c>
      <c r="G6" s="620"/>
      <c r="H6" s="621"/>
      <c r="I6" s="621"/>
      <c r="J6" s="290"/>
      <c r="K6" s="248"/>
      <c r="L6" s="56"/>
      <c r="M6" s="648"/>
      <c r="N6" s="613"/>
    </row>
    <row r="7" spans="1:19" ht="6" customHeight="1" x14ac:dyDescent="0.3">
      <c r="A7" s="287"/>
      <c r="B7" s="169"/>
      <c r="C7" s="171"/>
      <c r="D7" s="92"/>
      <c r="E7" s="92"/>
      <c r="F7" s="135"/>
      <c r="G7" s="135"/>
      <c r="H7" s="135"/>
      <c r="I7" s="135"/>
      <c r="J7" s="135"/>
      <c r="K7" s="135"/>
      <c r="L7" s="135"/>
      <c r="M7" s="293"/>
      <c r="N7" s="161"/>
    </row>
    <row r="8" spans="1:19" ht="21.95" customHeight="1" x14ac:dyDescent="0.3">
      <c r="A8" s="286"/>
      <c r="B8" s="169"/>
      <c r="C8" s="294" t="str">
        <f>IF(O8=1,"","*")</f>
        <v/>
      </c>
      <c r="D8" s="176" t="s">
        <v>115</v>
      </c>
      <c r="E8" s="88"/>
      <c r="F8" s="86"/>
      <c r="G8" s="295" t="str">
        <f>IF(O8=1,"","*")</f>
        <v/>
      </c>
      <c r="H8" s="649" t="str">
        <f>IF(P8=0,IF(F8&lt;5%,"Debe tener al menos 5% para registrar",""),"")</f>
        <v/>
      </c>
      <c r="I8" s="649"/>
      <c r="J8" s="649"/>
      <c r="K8" s="649"/>
      <c r="L8" s="649"/>
      <c r="M8" s="649"/>
      <c r="N8" s="161"/>
      <c r="O8" s="18">
        <f>IF(LEN(F8)&gt;1,1,IF(P8=1,1,0))</f>
        <v>1</v>
      </c>
      <c r="P8" s="18">
        <f>IF(L4="SI",0,1)</f>
        <v>1</v>
      </c>
    </row>
    <row r="9" spans="1:19" ht="6" customHeight="1" x14ac:dyDescent="0.3">
      <c r="A9" s="286"/>
      <c r="B9" s="169"/>
      <c r="C9" s="171"/>
      <c r="D9" s="89"/>
      <c r="E9" s="89"/>
      <c r="F9" s="135"/>
      <c r="G9" s="135"/>
      <c r="H9" s="135"/>
      <c r="I9" s="135"/>
      <c r="J9" s="135"/>
      <c r="K9" s="171"/>
      <c r="L9" s="171"/>
      <c r="M9" s="296"/>
      <c r="N9" s="161"/>
    </row>
    <row r="10" spans="1:19" ht="21.95" customHeight="1" x14ac:dyDescent="0.3">
      <c r="A10" s="286"/>
      <c r="B10" s="169"/>
      <c r="C10" s="171"/>
      <c r="D10" s="87" t="s">
        <v>112</v>
      </c>
      <c r="E10" s="90"/>
      <c r="F10" s="360"/>
      <c r="G10" s="367"/>
      <c r="H10" s="367"/>
      <c r="I10" s="367"/>
      <c r="J10" s="367"/>
      <c r="K10" s="367"/>
      <c r="L10" s="361"/>
      <c r="M10" s="295" t="str">
        <f>IF(O10=1,"","*")</f>
        <v>*</v>
      </c>
      <c r="N10" s="161"/>
      <c r="O10" s="18">
        <f>IF(LEN(F10)&gt;3,1,0)</f>
        <v>0</v>
      </c>
    </row>
    <row r="11" spans="1:19" ht="6" customHeight="1" x14ac:dyDescent="0.3">
      <c r="A11" s="286"/>
      <c r="B11" s="169"/>
      <c r="C11" s="171"/>
      <c r="D11" s="91"/>
      <c r="E11" s="91"/>
      <c r="F11" s="139"/>
      <c r="G11" s="139"/>
      <c r="H11" s="139"/>
      <c r="I11" s="139"/>
      <c r="J11" s="139"/>
      <c r="K11" s="171"/>
      <c r="L11" s="171"/>
      <c r="M11" s="296"/>
      <c r="N11" s="161"/>
    </row>
    <row r="12" spans="1:19" ht="21.95" customHeight="1" x14ac:dyDescent="0.3">
      <c r="A12" s="286"/>
      <c r="B12" s="169"/>
      <c r="C12" s="171"/>
      <c r="D12" s="87" t="s">
        <v>113</v>
      </c>
      <c r="E12" s="90"/>
      <c r="F12" s="387"/>
      <c r="G12" s="650"/>
      <c r="H12" s="650"/>
      <c r="I12" s="650"/>
      <c r="J12" s="650"/>
      <c r="K12" s="650"/>
      <c r="L12" s="651"/>
      <c r="M12" s="295" t="str">
        <f>IF(O12=1,"","*")</f>
        <v>*</v>
      </c>
      <c r="N12" s="161"/>
      <c r="O12" s="18">
        <f>IF(LEN(F12)&gt;3,1,0)</f>
        <v>0</v>
      </c>
    </row>
    <row r="13" spans="1:19" ht="6" customHeight="1" x14ac:dyDescent="0.3">
      <c r="A13" s="286"/>
      <c r="B13" s="169"/>
      <c r="C13" s="171"/>
      <c r="D13" s="92"/>
      <c r="E13" s="92"/>
      <c r="F13" s="135"/>
      <c r="G13" s="135"/>
      <c r="H13" s="135"/>
      <c r="I13" s="135"/>
      <c r="J13" s="135"/>
      <c r="K13" s="171"/>
      <c r="L13" s="171"/>
      <c r="M13" s="296"/>
      <c r="N13" s="161"/>
    </row>
    <row r="14" spans="1:19" ht="21.95" customHeight="1" x14ac:dyDescent="0.3">
      <c r="A14" s="286"/>
      <c r="B14" s="169"/>
      <c r="C14" s="171"/>
      <c r="D14" s="87" t="s">
        <v>114</v>
      </c>
      <c r="E14" s="90"/>
      <c r="F14" s="360"/>
      <c r="G14" s="367"/>
      <c r="H14" s="367"/>
      <c r="I14" s="367"/>
      <c r="J14" s="367"/>
      <c r="K14" s="367"/>
      <c r="L14" s="361"/>
      <c r="M14" s="295" t="str">
        <f>IF(O14=1,"","*")</f>
        <v>*</v>
      </c>
      <c r="N14" s="161"/>
      <c r="O14" s="18">
        <f>IF(LEN(F14)&gt;3,1,0)</f>
        <v>0</v>
      </c>
    </row>
    <row r="15" spans="1:19" ht="6" customHeight="1" x14ac:dyDescent="0.3">
      <c r="A15" s="286"/>
      <c r="B15" s="169"/>
      <c r="C15" s="171"/>
      <c r="D15" s="91"/>
      <c r="E15" s="91"/>
      <c r="F15" s="139"/>
      <c r="G15" s="139"/>
      <c r="H15" s="139"/>
      <c r="I15" s="139"/>
      <c r="J15" s="139"/>
      <c r="K15" s="171"/>
      <c r="L15" s="171"/>
      <c r="M15" s="296"/>
      <c r="N15" s="161"/>
    </row>
    <row r="16" spans="1:19" ht="21.95" customHeight="1" x14ac:dyDescent="0.3">
      <c r="A16" s="286"/>
      <c r="B16" s="169"/>
      <c r="C16" s="171"/>
      <c r="D16" s="87" t="s">
        <v>86</v>
      </c>
      <c r="E16" s="90"/>
      <c r="F16" s="116"/>
      <c r="G16" s="297"/>
      <c r="H16" s="166"/>
      <c r="I16" s="233" t="s">
        <v>184</v>
      </c>
      <c r="J16" s="234"/>
      <c r="K16" s="653"/>
      <c r="L16" s="654"/>
      <c r="M16" s="295" t="str">
        <f>IF(O16=1,"","*")</f>
        <v>*</v>
      </c>
      <c r="N16" s="161"/>
      <c r="O16" s="18">
        <f>IF(LEN(K16)&gt;3,1,0)*IF(F16&lt;&gt;"",1,0)</f>
        <v>0</v>
      </c>
      <c r="P16" s="52">
        <f>IF(F16="",1,0)</f>
        <v>1</v>
      </c>
    </row>
    <row r="17" spans="1:16" ht="6" customHeight="1" x14ac:dyDescent="0.3">
      <c r="A17" s="286"/>
      <c r="B17" s="169"/>
      <c r="C17" s="171"/>
      <c r="D17" s="91"/>
      <c r="E17" s="91"/>
      <c r="F17" s="139"/>
      <c r="G17" s="139"/>
      <c r="H17" s="139"/>
      <c r="I17" s="139"/>
      <c r="J17" s="139"/>
      <c r="K17" s="171"/>
      <c r="L17" s="171"/>
      <c r="M17" s="296"/>
      <c r="N17" s="161"/>
    </row>
    <row r="18" spans="1:16" ht="21.95" customHeight="1" x14ac:dyDescent="0.3">
      <c r="A18" s="286"/>
      <c r="B18" s="169"/>
      <c r="C18" s="171"/>
      <c r="D18" s="275" t="s">
        <v>15</v>
      </c>
      <c r="E18" s="93"/>
      <c r="F18" s="362"/>
      <c r="G18" s="366"/>
      <c r="H18" s="366"/>
      <c r="I18" s="366"/>
      <c r="J18" s="366"/>
      <c r="K18" s="366"/>
      <c r="L18" s="363"/>
      <c r="M18" s="295" t="str">
        <f>IF(O18=1,"","*")</f>
        <v>*</v>
      </c>
      <c r="N18" s="161"/>
      <c r="O18" s="18">
        <f>IF(LEN(F18)&gt;3,1,0)</f>
        <v>0</v>
      </c>
    </row>
    <row r="19" spans="1:16" ht="6" customHeight="1" x14ac:dyDescent="0.3">
      <c r="A19" s="286"/>
      <c r="B19" s="169"/>
      <c r="C19" s="171"/>
      <c r="D19" s="91"/>
      <c r="E19" s="91"/>
      <c r="F19" s="139"/>
      <c r="G19" s="139"/>
      <c r="H19" s="139"/>
      <c r="I19" s="139"/>
      <c r="J19" s="139"/>
      <c r="K19" s="171"/>
      <c r="L19" s="171"/>
      <c r="M19" s="296"/>
      <c r="N19" s="161"/>
    </row>
    <row r="20" spans="1:16" ht="21.95" customHeight="1" x14ac:dyDescent="0.3">
      <c r="A20" s="286"/>
      <c r="B20" s="169"/>
      <c r="C20" s="171"/>
      <c r="D20" s="87" t="s">
        <v>17</v>
      </c>
      <c r="E20" s="90"/>
      <c r="F20" s="362"/>
      <c r="G20" s="366"/>
      <c r="H20" s="366"/>
      <c r="I20" s="366"/>
      <c r="J20" s="366"/>
      <c r="K20" s="366"/>
      <c r="L20" s="363"/>
      <c r="M20" s="295" t="str">
        <f>IF(O20=1,"","*")</f>
        <v>*</v>
      </c>
      <c r="N20" s="161"/>
      <c r="O20" s="18">
        <f>IF(LEN(F20)&gt;3,1,0)</f>
        <v>0</v>
      </c>
    </row>
    <row r="21" spans="1:16" ht="6" customHeight="1" x14ac:dyDescent="0.3">
      <c r="A21" s="286"/>
      <c r="B21" s="169"/>
      <c r="C21" s="171"/>
      <c r="D21" s="91"/>
      <c r="E21" s="91"/>
      <c r="F21" s="139"/>
      <c r="G21" s="139"/>
      <c r="H21" s="139"/>
      <c r="I21" s="139"/>
      <c r="J21" s="139"/>
      <c r="K21" s="171"/>
      <c r="L21" s="171"/>
      <c r="M21" s="296"/>
      <c r="N21" s="161"/>
    </row>
    <row r="22" spans="1:16" ht="21.95" customHeight="1" x14ac:dyDescent="0.3">
      <c r="A22" s="286"/>
      <c r="B22" s="169"/>
      <c r="C22" s="171"/>
      <c r="D22" s="87" t="s">
        <v>18</v>
      </c>
      <c r="E22" s="90"/>
      <c r="F22" s="362"/>
      <c r="G22" s="366"/>
      <c r="H22" s="366"/>
      <c r="I22" s="366"/>
      <c r="J22" s="366"/>
      <c r="K22" s="366"/>
      <c r="L22" s="363"/>
      <c r="M22" s="295" t="str">
        <f>IF(O22=1,"","")</f>
        <v/>
      </c>
      <c r="N22" s="161"/>
      <c r="O22" s="18">
        <v>1</v>
      </c>
      <c r="P22" s="120" t="str">
        <f>IF(F22&lt;&gt;"",F22,"")</f>
        <v/>
      </c>
    </row>
    <row r="23" spans="1:16" ht="6" customHeight="1" x14ac:dyDescent="0.3">
      <c r="A23" s="286"/>
      <c r="B23" s="169"/>
      <c r="C23" s="171"/>
      <c r="D23" s="91"/>
      <c r="E23" s="91"/>
      <c r="F23" s="139"/>
      <c r="G23" s="139"/>
      <c r="H23" s="139"/>
      <c r="I23" s="139"/>
      <c r="J23" s="139"/>
      <c r="K23" s="171"/>
      <c r="L23" s="171"/>
      <c r="M23" s="296"/>
      <c r="N23" s="161"/>
    </row>
    <row r="24" spans="1:16" ht="18.75" customHeight="1" x14ac:dyDescent="0.3">
      <c r="A24" s="286"/>
      <c r="B24" s="365" t="str">
        <f>IF(O25=0,'P5'!$P$1,'P5'!$Q$1)</f>
        <v>Faltan datos, por favor revise los asteriscos rojos</v>
      </c>
      <c r="C24" s="365"/>
      <c r="D24" s="365"/>
      <c r="E24" s="365"/>
      <c r="F24" s="365"/>
      <c r="G24" s="365"/>
      <c r="H24" s="365"/>
      <c r="I24" s="365"/>
      <c r="J24" s="365"/>
      <c r="K24" s="365"/>
      <c r="L24" s="365"/>
      <c r="M24" s="365"/>
      <c r="N24" s="161"/>
    </row>
    <row r="25" spans="1:16" ht="36.950000000000003" customHeight="1" x14ac:dyDescent="0.3">
      <c r="A25" s="252"/>
      <c r="B25" s="78"/>
      <c r="C25" s="27"/>
      <c r="D25" s="37"/>
      <c r="E25" s="37"/>
      <c r="F25" s="27"/>
      <c r="G25" s="27"/>
      <c r="H25" s="27"/>
      <c r="I25" s="27"/>
      <c r="J25" s="27"/>
      <c r="K25" s="27"/>
      <c r="L25" s="27"/>
      <c r="M25" s="27"/>
      <c r="N25" s="84"/>
      <c r="O25" s="18">
        <f>IF(SUM(O4:O22)=9,1,0)</f>
        <v>0</v>
      </c>
    </row>
    <row r="26" spans="1:16" ht="180" customHeight="1" x14ac:dyDescent="0.3">
      <c r="A26" s="81"/>
      <c r="B26" s="80"/>
      <c r="C26" s="53"/>
      <c r="D26" s="54"/>
      <c r="E26" s="54"/>
      <c r="F26" s="53"/>
      <c r="G26" s="53"/>
      <c r="H26" s="53"/>
      <c r="I26" s="53"/>
      <c r="J26" s="53"/>
      <c r="K26" s="53"/>
      <c r="L26" s="53"/>
      <c r="M26" s="53"/>
      <c r="N26" s="53"/>
    </row>
    <row r="27" spans="1:16" ht="180" customHeight="1" x14ac:dyDescent="0.3">
      <c r="A27" s="53"/>
      <c r="B27" s="80"/>
      <c r="C27" s="53"/>
      <c r="D27" s="54"/>
      <c r="E27" s="54"/>
      <c r="F27" s="53"/>
      <c r="G27" s="53"/>
      <c r="H27" s="53"/>
      <c r="I27" s="53"/>
      <c r="J27" s="53"/>
      <c r="K27" s="53"/>
      <c r="L27" s="53"/>
      <c r="M27" s="53"/>
      <c r="N27" s="53"/>
    </row>
    <row r="28" spans="1:16" ht="27.75" customHeight="1" x14ac:dyDescent="0.35">
      <c r="A28" s="638"/>
      <c r="B28" s="162"/>
      <c r="C28" s="162"/>
      <c r="D28" s="279" t="str">
        <f>D1</f>
        <v>Persona Natural 5</v>
      </c>
      <c r="E28" s="165"/>
      <c r="F28" s="161"/>
      <c r="G28" s="161"/>
      <c r="H28" s="161"/>
      <c r="I28" s="161"/>
      <c r="J28" s="161"/>
      <c r="K28" s="161"/>
      <c r="L28" s="161"/>
      <c r="M28" s="161"/>
      <c r="N28" s="161"/>
    </row>
    <row r="29" spans="1:16" ht="12" customHeight="1" x14ac:dyDescent="0.3">
      <c r="A29" s="638"/>
      <c r="B29" s="161"/>
      <c r="C29" s="161"/>
      <c r="D29" s="652" t="s">
        <v>181</v>
      </c>
      <c r="E29" s="652"/>
      <c r="F29" s="652"/>
      <c r="G29" s="652"/>
      <c r="H29" s="652"/>
      <c r="I29" s="652"/>
      <c r="J29" s="652"/>
      <c r="K29" s="652"/>
      <c r="L29" s="652"/>
      <c r="M29" s="168"/>
      <c r="N29" s="161"/>
    </row>
    <row r="30" spans="1:16" ht="6" customHeight="1" x14ac:dyDescent="0.3">
      <c r="A30" s="638"/>
      <c r="B30" s="169"/>
      <c r="C30" s="171"/>
      <c r="D30" s="89"/>
      <c r="E30" s="89"/>
      <c r="F30" s="135"/>
      <c r="G30" s="135"/>
      <c r="H30" s="135"/>
      <c r="I30" s="135"/>
      <c r="J30" s="135"/>
      <c r="K30" s="135"/>
      <c r="L30" s="135"/>
      <c r="M30" s="135"/>
      <c r="N30" s="161"/>
    </row>
    <row r="31" spans="1:16" ht="17.100000000000001" customHeight="1" x14ac:dyDescent="0.3">
      <c r="A31" s="638"/>
      <c r="B31" s="169"/>
      <c r="C31" s="171"/>
      <c r="D31" s="623" t="s">
        <v>281</v>
      </c>
      <c r="E31" s="90"/>
      <c r="F31" s="362"/>
      <c r="G31" s="366"/>
      <c r="H31" s="366"/>
      <c r="I31" s="366"/>
      <c r="J31" s="366"/>
      <c r="K31" s="366"/>
      <c r="L31" s="363"/>
      <c r="M31" s="270" t="str">
        <f>IF(O31=1,"","*")</f>
        <v>*</v>
      </c>
      <c r="N31" s="161"/>
      <c r="O31" s="18">
        <f>IF(LEN(F31)&gt;3,1,0)</f>
        <v>0</v>
      </c>
      <c r="P31" s="18" t="str">
        <f>F31&amp;IF(F32&lt;&gt;"",", "&amp;F32,"")</f>
        <v/>
      </c>
    </row>
    <row r="32" spans="1:16" ht="17.100000000000001" customHeight="1" x14ac:dyDescent="0.3">
      <c r="A32" s="638"/>
      <c r="B32" s="169"/>
      <c r="C32" s="294"/>
      <c r="D32" s="623"/>
      <c r="E32" s="90"/>
      <c r="F32" s="362"/>
      <c r="G32" s="366"/>
      <c r="H32" s="366"/>
      <c r="I32" s="366"/>
      <c r="J32" s="366"/>
      <c r="K32" s="366"/>
      <c r="L32" s="363"/>
      <c r="M32" s="298"/>
      <c r="N32" s="161"/>
    </row>
    <row r="33" spans="1:17" ht="6" customHeight="1" x14ac:dyDescent="0.3">
      <c r="A33" s="638"/>
      <c r="B33" s="169"/>
      <c r="C33" s="171"/>
      <c r="D33" s="91"/>
      <c r="E33" s="91"/>
      <c r="F33" s="139"/>
      <c r="G33" s="139"/>
      <c r="H33" s="139"/>
      <c r="I33" s="139"/>
      <c r="J33" s="139"/>
      <c r="K33" s="171"/>
      <c r="L33" s="171"/>
      <c r="M33" s="298"/>
      <c r="N33" s="161"/>
    </row>
    <row r="34" spans="1:17" ht="17.100000000000001" customHeight="1" x14ac:dyDescent="0.3">
      <c r="A34" s="638"/>
      <c r="B34" s="169"/>
      <c r="C34" s="171"/>
      <c r="D34" s="281" t="s">
        <v>93</v>
      </c>
      <c r="E34" s="299"/>
      <c r="F34" s="622"/>
      <c r="G34" s="622"/>
      <c r="H34" s="622"/>
      <c r="I34" s="622"/>
      <c r="J34" s="622"/>
      <c r="K34" s="622"/>
      <c r="L34" s="622"/>
      <c r="M34" s="270" t="str">
        <f>IF(P34=1,"","*")</f>
        <v>*</v>
      </c>
      <c r="N34" s="161"/>
      <c r="O34" s="18">
        <f>IF(SUM(P34:P36)=3,1,0)</f>
        <v>0</v>
      </c>
      <c r="P34" s="18">
        <f>IF(LEN(F34)&gt;0,1,0)</f>
        <v>0</v>
      </c>
      <c r="Q34" s="18" t="str">
        <f>"C."&amp;F34&amp;" #"&amp;F35&amp;", Z."&amp;F36</f>
        <v>C. #, Z.</v>
      </c>
    </row>
    <row r="35" spans="1:17" ht="17.100000000000001" customHeight="1" x14ac:dyDescent="0.3">
      <c r="A35" s="638"/>
      <c r="B35" s="169"/>
      <c r="C35" s="171"/>
      <c r="D35" s="300" t="s">
        <v>94</v>
      </c>
      <c r="E35" s="301"/>
      <c r="F35" s="622"/>
      <c r="G35" s="622"/>
      <c r="H35" s="622"/>
      <c r="I35" s="622"/>
      <c r="J35" s="622"/>
      <c r="K35" s="622"/>
      <c r="L35" s="622"/>
      <c r="M35" s="270" t="str">
        <f t="shared" ref="M35:M36" si="0">IF(P35=1,"","*")</f>
        <v>*</v>
      </c>
      <c r="N35" s="161"/>
      <c r="P35" s="18">
        <f>IF(LEN(F35)&gt;0,1,0)</f>
        <v>0</v>
      </c>
    </row>
    <row r="36" spans="1:17" ht="17.100000000000001" customHeight="1" x14ac:dyDescent="0.3">
      <c r="A36" s="638"/>
      <c r="B36" s="169"/>
      <c r="C36" s="171"/>
      <c r="D36" s="300" t="s">
        <v>95</v>
      </c>
      <c r="E36" s="301"/>
      <c r="F36" s="622"/>
      <c r="G36" s="622"/>
      <c r="H36" s="622"/>
      <c r="I36" s="622"/>
      <c r="J36" s="622"/>
      <c r="K36" s="622"/>
      <c r="L36" s="622"/>
      <c r="M36" s="270" t="str">
        <f t="shared" si="0"/>
        <v>*</v>
      </c>
      <c r="N36" s="161"/>
      <c r="P36" s="18">
        <f>IF(LEN(F36)&gt;0,1,0)</f>
        <v>0</v>
      </c>
    </row>
    <row r="37" spans="1:17" ht="6" customHeight="1" x14ac:dyDescent="0.3">
      <c r="A37" s="638"/>
      <c r="B37" s="169"/>
      <c r="C37" s="171"/>
      <c r="D37" s="302"/>
      <c r="E37" s="302"/>
      <c r="F37" s="139"/>
      <c r="G37" s="139"/>
      <c r="H37" s="139"/>
      <c r="I37" s="139"/>
      <c r="J37" s="139"/>
      <c r="K37" s="171"/>
      <c r="L37" s="171"/>
      <c r="M37" s="298"/>
      <c r="N37" s="161"/>
    </row>
    <row r="38" spans="1:17" ht="21.75" customHeight="1" x14ac:dyDescent="0.3">
      <c r="A38" s="638"/>
      <c r="B38" s="169"/>
      <c r="C38" s="294"/>
      <c r="D38" s="281" t="s">
        <v>117</v>
      </c>
      <c r="E38" s="90"/>
      <c r="F38" s="362"/>
      <c r="G38" s="366"/>
      <c r="H38" s="366"/>
      <c r="I38" s="366"/>
      <c r="J38" s="366"/>
      <c r="K38" s="366"/>
      <c r="L38" s="363"/>
      <c r="M38" s="270" t="str">
        <f>IF(O38=1,"","*")</f>
        <v>*</v>
      </c>
      <c r="N38" s="161"/>
      <c r="O38" s="18">
        <f>IF(LEN(F38)&gt;3,1,0)</f>
        <v>0</v>
      </c>
    </row>
    <row r="39" spans="1:17" ht="6" customHeight="1" x14ac:dyDescent="0.3">
      <c r="A39" s="638"/>
      <c r="B39" s="169"/>
      <c r="C39" s="171"/>
      <c r="D39" s="91"/>
      <c r="E39" s="91"/>
      <c r="F39" s="139"/>
      <c r="G39" s="139"/>
      <c r="H39" s="139"/>
      <c r="I39" s="139"/>
      <c r="J39" s="139"/>
      <c r="K39" s="139"/>
      <c r="L39" s="139"/>
      <c r="M39" s="303"/>
      <c r="N39" s="161"/>
    </row>
    <row r="40" spans="1:17" ht="21.75" customHeight="1" x14ac:dyDescent="0.3">
      <c r="A40" s="638"/>
      <c r="B40" s="169"/>
      <c r="C40" s="294"/>
      <c r="D40" s="281" t="s">
        <v>116</v>
      </c>
      <c r="E40" s="299"/>
      <c r="F40" s="617"/>
      <c r="G40" s="618"/>
      <c r="H40" s="618"/>
      <c r="I40" s="618"/>
      <c r="J40" s="618"/>
      <c r="K40" s="618"/>
      <c r="L40" s="619"/>
      <c r="M40" s="270" t="str">
        <f>IF(O40=1,"","*")</f>
        <v>*</v>
      </c>
      <c r="N40" s="161"/>
      <c r="O40" s="18">
        <f>IF(LEN(F40)&gt;3,1,0)*IF(Q40&gt;(P40+1),1,0)</f>
        <v>0</v>
      </c>
      <c r="P40" s="18">
        <f>IFERROR(FIND("@",F40),0)</f>
        <v>0</v>
      </c>
      <c r="Q40" s="18">
        <f>IFERROR(FIND(".",F40,P40),0)</f>
        <v>0</v>
      </c>
    </row>
    <row r="41" spans="1:17" ht="6" customHeight="1" x14ac:dyDescent="0.3">
      <c r="A41" s="638"/>
      <c r="B41" s="169"/>
      <c r="C41" s="171"/>
      <c r="D41" s="91"/>
      <c r="E41" s="91"/>
      <c r="F41" s="139"/>
      <c r="G41" s="139"/>
      <c r="H41" s="139"/>
      <c r="I41" s="139"/>
      <c r="J41" s="139"/>
      <c r="K41" s="139"/>
      <c r="L41" s="139"/>
      <c r="M41" s="303"/>
      <c r="N41" s="161"/>
    </row>
    <row r="42" spans="1:17" ht="21.75" customHeight="1" x14ac:dyDescent="0.3">
      <c r="A42" s="638"/>
      <c r="B42" s="169"/>
      <c r="C42" s="294"/>
      <c r="D42" s="359" t="s">
        <v>35</v>
      </c>
      <c r="E42" s="90"/>
      <c r="F42" s="362"/>
      <c r="G42" s="366"/>
      <c r="H42" s="366"/>
      <c r="I42" s="366"/>
      <c r="J42" s="366"/>
      <c r="K42" s="366"/>
      <c r="L42" s="363"/>
      <c r="M42" s="270" t="str">
        <f>IF(O42=1,"","*")</f>
        <v/>
      </c>
      <c r="N42" s="161"/>
      <c r="O42" s="18">
        <f>IF(LEN(F42)&gt;3,1,IF(S4=1,1,0))</f>
        <v>1</v>
      </c>
      <c r="P42" s="120" t="str">
        <f>IF(F42&lt;&gt;"",F42,"")</f>
        <v/>
      </c>
    </row>
    <row r="43" spans="1:17" x14ac:dyDescent="0.3">
      <c r="A43" s="638"/>
      <c r="B43" s="169"/>
      <c r="C43" s="294"/>
      <c r="D43" s="359"/>
      <c r="E43" s="87"/>
      <c r="F43" s="139"/>
      <c r="G43" s="139"/>
      <c r="H43" s="139"/>
      <c r="I43" s="139"/>
      <c r="J43" s="139"/>
      <c r="K43" s="139"/>
      <c r="L43" s="139"/>
      <c r="M43" s="139"/>
      <c r="N43" s="161"/>
    </row>
    <row r="44" spans="1:17" ht="6" customHeight="1" x14ac:dyDescent="0.3">
      <c r="A44" s="638"/>
      <c r="B44" s="169"/>
      <c r="C44" s="171"/>
      <c r="D44" s="91"/>
      <c r="E44" s="91"/>
      <c r="F44" s="139"/>
      <c r="G44" s="139"/>
      <c r="H44" s="139"/>
      <c r="I44" s="139"/>
      <c r="J44" s="139"/>
      <c r="K44" s="139"/>
      <c r="L44" s="139"/>
      <c r="M44" s="139"/>
      <c r="N44" s="161"/>
    </row>
    <row r="45" spans="1:17" ht="18.75" customHeight="1" x14ac:dyDescent="0.3">
      <c r="A45" s="638"/>
      <c r="B45" s="365" t="str">
        <f>IF(O46=0,'P5'!$P$1,'P5'!$Q$1)</f>
        <v>Faltan datos, por favor revise los asteriscos rojos</v>
      </c>
      <c r="C45" s="365"/>
      <c r="D45" s="365"/>
      <c r="E45" s="365"/>
      <c r="F45" s="365"/>
      <c r="G45" s="365"/>
      <c r="H45" s="365"/>
      <c r="I45" s="365"/>
      <c r="J45" s="365"/>
      <c r="K45" s="365"/>
      <c r="L45" s="365"/>
      <c r="M45" s="365"/>
      <c r="N45" s="161"/>
    </row>
    <row r="46" spans="1:17" ht="63" customHeight="1" x14ac:dyDescent="0.3">
      <c r="A46" s="638"/>
      <c r="B46" s="161"/>
      <c r="C46" s="161"/>
      <c r="D46" s="164"/>
      <c r="E46" s="164"/>
      <c r="F46" s="161"/>
      <c r="G46" s="161"/>
      <c r="H46" s="161"/>
      <c r="I46" s="161"/>
      <c r="J46" s="161"/>
      <c r="K46" s="161"/>
      <c r="L46" s="161"/>
      <c r="M46" s="161"/>
      <c r="N46" s="161"/>
      <c r="O46" s="18">
        <f>IF(SUM(O31:O44)=5,1,0)</f>
        <v>0</v>
      </c>
      <c r="Q46" s="18">
        <v>36.75</v>
      </c>
    </row>
    <row r="47" spans="1:17" ht="180" customHeight="1" x14ac:dyDescent="0.3">
      <c r="A47" s="81"/>
      <c r="B47" s="80"/>
      <c r="C47" s="53"/>
      <c r="D47" s="54"/>
      <c r="E47" s="54"/>
      <c r="F47" s="53"/>
      <c r="G47" s="53"/>
      <c r="H47" s="53"/>
      <c r="I47" s="53"/>
      <c r="J47" s="53"/>
      <c r="K47" s="53"/>
      <c r="L47" s="53"/>
      <c r="M47" s="53"/>
      <c r="N47" s="53"/>
    </row>
    <row r="48" spans="1:17" ht="180" customHeight="1" x14ac:dyDescent="0.3">
      <c r="A48" s="53"/>
      <c r="B48" s="80"/>
      <c r="C48" s="53"/>
      <c r="D48" s="54"/>
      <c r="E48" s="54"/>
      <c r="F48" s="53"/>
      <c r="G48" s="53"/>
      <c r="H48" s="53"/>
      <c r="I48" s="53"/>
      <c r="J48" s="53"/>
      <c r="K48" s="53"/>
      <c r="L48" s="53"/>
      <c r="M48" s="53"/>
      <c r="N48" s="53"/>
    </row>
    <row r="49" spans="1:16" ht="27.75" customHeight="1" x14ac:dyDescent="0.35">
      <c r="A49" s="638"/>
      <c r="B49" s="162"/>
      <c r="C49" s="161"/>
      <c r="D49" s="279" t="str">
        <f>D1</f>
        <v>Persona Natural 5</v>
      </c>
      <c r="E49" s="164"/>
      <c r="F49" s="161"/>
      <c r="G49" s="161"/>
      <c r="H49" s="161"/>
      <c r="I49" s="161"/>
      <c r="J49" s="161"/>
      <c r="K49" s="161"/>
      <c r="L49" s="161"/>
      <c r="M49" s="161"/>
      <c r="N49" s="161"/>
    </row>
    <row r="50" spans="1:16" ht="12" customHeight="1" x14ac:dyDescent="0.3">
      <c r="A50" s="638"/>
      <c r="B50" s="161"/>
      <c r="C50" s="161"/>
      <c r="D50" s="167" t="s">
        <v>181</v>
      </c>
      <c r="E50" s="164"/>
      <c r="F50" s="161"/>
      <c r="G50" s="161"/>
      <c r="H50" s="161"/>
      <c r="I50" s="161"/>
      <c r="J50" s="161"/>
      <c r="K50" s="161"/>
      <c r="L50" s="161"/>
      <c r="M50" s="168"/>
      <c r="N50" s="161"/>
    </row>
    <row r="51" spans="1:16" ht="6" customHeight="1" x14ac:dyDescent="0.3">
      <c r="A51" s="638"/>
      <c r="B51" s="169"/>
      <c r="C51" s="171"/>
      <c r="D51" s="89"/>
      <c r="E51" s="185"/>
      <c r="F51" s="171"/>
      <c r="G51" s="171"/>
      <c r="H51" s="171"/>
      <c r="I51" s="171"/>
      <c r="J51" s="171"/>
      <c r="K51" s="171"/>
      <c r="L51" s="171"/>
      <c r="M51" s="135"/>
      <c r="N51" s="161"/>
    </row>
    <row r="52" spans="1:16" ht="15.95" customHeight="1" x14ac:dyDescent="0.3">
      <c r="A52" s="638"/>
      <c r="B52" s="169"/>
      <c r="C52" s="171"/>
      <c r="D52" s="359" t="s">
        <v>69</v>
      </c>
      <c r="E52" s="304"/>
      <c r="F52" s="615"/>
      <c r="G52" s="615"/>
      <c r="H52" s="615"/>
      <c r="I52" s="615"/>
      <c r="J52" s="615"/>
      <c r="K52" s="615"/>
      <c r="L52" s="615"/>
      <c r="M52" s="270" t="str">
        <f>IF(O52=1,"","*")</f>
        <v>*</v>
      </c>
      <c r="N52" s="161"/>
      <c r="O52" s="18">
        <f>IF(LEN(F52)&gt;3,1,0)</f>
        <v>0</v>
      </c>
      <c r="P52" s="18" t="str">
        <f>IF(F52&lt;&gt;"",F52,"")</f>
        <v/>
      </c>
    </row>
    <row r="53" spans="1:16" ht="15.95" customHeight="1" x14ac:dyDescent="0.3">
      <c r="A53" s="638"/>
      <c r="B53" s="169"/>
      <c r="C53" s="171"/>
      <c r="D53" s="359"/>
      <c r="E53" s="304"/>
      <c r="F53" s="614"/>
      <c r="G53" s="614"/>
      <c r="H53" s="614"/>
      <c r="I53" s="614"/>
      <c r="J53" s="614"/>
      <c r="K53" s="614"/>
      <c r="L53" s="614"/>
      <c r="M53" s="139"/>
      <c r="N53" s="161"/>
      <c r="P53" s="18" t="str">
        <f t="shared" ref="P53:P55" si="1">IF(F53&lt;&gt;"",F53,"")</f>
        <v/>
      </c>
    </row>
    <row r="54" spans="1:16" ht="15.95" customHeight="1" x14ac:dyDescent="0.3">
      <c r="A54" s="638"/>
      <c r="B54" s="169"/>
      <c r="C54" s="171"/>
      <c r="D54" s="359"/>
      <c r="E54" s="304"/>
      <c r="F54" s="614"/>
      <c r="G54" s="614"/>
      <c r="H54" s="614"/>
      <c r="I54" s="614"/>
      <c r="J54" s="614"/>
      <c r="K54" s="614"/>
      <c r="L54" s="614"/>
      <c r="M54" s="139"/>
      <c r="N54" s="161"/>
      <c r="P54" s="18" t="str">
        <f t="shared" si="1"/>
        <v/>
      </c>
    </row>
    <row r="55" spans="1:16" ht="15.95" customHeight="1" x14ac:dyDescent="0.3">
      <c r="A55" s="638"/>
      <c r="B55" s="169"/>
      <c r="C55" s="171"/>
      <c r="D55" s="359"/>
      <c r="E55" s="304"/>
      <c r="F55" s="616"/>
      <c r="G55" s="616"/>
      <c r="H55" s="616"/>
      <c r="I55" s="616"/>
      <c r="J55" s="616"/>
      <c r="K55" s="616"/>
      <c r="L55" s="616"/>
      <c r="M55" s="139"/>
      <c r="N55" s="161"/>
      <c r="P55" s="18" t="str">
        <f t="shared" si="1"/>
        <v/>
      </c>
    </row>
    <row r="56" spans="1:16" ht="6" customHeight="1" x14ac:dyDescent="0.3">
      <c r="A56" s="638"/>
      <c r="B56" s="169"/>
      <c r="C56" s="171"/>
      <c r="D56" s="91"/>
      <c r="E56" s="185"/>
      <c r="F56" s="171"/>
      <c r="G56" s="171"/>
      <c r="H56" s="171"/>
      <c r="I56" s="171"/>
      <c r="J56" s="171"/>
      <c r="K56" s="171"/>
      <c r="L56" s="171"/>
      <c r="M56" s="139"/>
      <c r="N56" s="161"/>
    </row>
    <row r="57" spans="1:16" ht="21.75" customHeight="1" x14ac:dyDescent="0.3">
      <c r="A57" s="638"/>
      <c r="B57" s="169"/>
      <c r="C57" s="294"/>
      <c r="D57" s="87" t="s">
        <v>254</v>
      </c>
      <c r="E57" s="304"/>
      <c r="F57" s="67"/>
      <c r="G57" s="270" t="str">
        <f>IF(O57=1,"","*")</f>
        <v>*</v>
      </c>
      <c r="H57" s="305"/>
      <c r="I57" s="305"/>
      <c r="J57" s="305"/>
      <c r="K57" s="305"/>
      <c r="L57" s="305"/>
      <c r="M57" s="171"/>
      <c r="N57" s="306" t="s">
        <v>245</v>
      </c>
      <c r="O57" s="18">
        <f>IF(F57&lt;&gt;"",1,0)</f>
        <v>0</v>
      </c>
      <c r="P57" s="18">
        <f>IF(F57="SI",0,1)</f>
        <v>1</v>
      </c>
    </row>
    <row r="58" spans="1:16" ht="6" customHeight="1" x14ac:dyDescent="0.3">
      <c r="A58" s="638"/>
      <c r="B58" s="169"/>
      <c r="C58" s="171"/>
      <c r="D58" s="92"/>
      <c r="E58" s="185"/>
      <c r="F58" s="171"/>
      <c r="G58" s="171"/>
      <c r="H58" s="171"/>
      <c r="I58" s="171"/>
      <c r="J58" s="171"/>
      <c r="K58" s="171"/>
      <c r="L58" s="171"/>
      <c r="M58" s="135"/>
      <c r="N58" s="161"/>
    </row>
    <row r="59" spans="1:16" ht="21.75" customHeight="1" x14ac:dyDescent="0.3">
      <c r="A59" s="638"/>
      <c r="B59" s="169"/>
      <c r="C59" s="294"/>
      <c r="D59" s="87" t="s">
        <v>24</v>
      </c>
      <c r="E59" s="304"/>
      <c r="F59" s="644"/>
      <c r="G59" s="644"/>
      <c r="H59" s="644"/>
      <c r="I59" s="644"/>
      <c r="J59" s="644"/>
      <c r="K59" s="644"/>
      <c r="L59" s="644"/>
      <c r="M59" s="270" t="str">
        <f>IF(O59=1,"","*")</f>
        <v/>
      </c>
      <c r="N59" s="161"/>
      <c r="O59" s="18">
        <f>IF(LEN(F59)&gt;3,1,IF(P57=1,1,0))</f>
        <v>1</v>
      </c>
      <c r="P59" s="120" t="str">
        <f>IF(F59="","",F59)</f>
        <v/>
      </c>
    </row>
    <row r="60" spans="1:16" ht="6" customHeight="1" x14ac:dyDescent="0.3">
      <c r="A60" s="638"/>
      <c r="B60" s="169"/>
      <c r="C60" s="171"/>
      <c r="D60" s="91"/>
      <c r="E60" s="185"/>
      <c r="F60" s="171"/>
      <c r="G60" s="171"/>
      <c r="H60" s="171"/>
      <c r="I60" s="171"/>
      <c r="J60" s="171"/>
      <c r="K60" s="171"/>
      <c r="L60" s="171"/>
      <c r="M60" s="139"/>
      <c r="N60" s="161"/>
    </row>
    <row r="61" spans="1:16" ht="21.75" customHeight="1" x14ac:dyDescent="0.3">
      <c r="A61" s="638"/>
      <c r="B61" s="169"/>
      <c r="C61" s="294"/>
      <c r="D61" s="87" t="s">
        <v>68</v>
      </c>
      <c r="E61" s="304"/>
      <c r="F61" s="627"/>
      <c r="G61" s="628"/>
      <c r="H61" s="629"/>
      <c r="I61" s="270" t="str">
        <f>IF(O61=1,"","*")</f>
        <v>*</v>
      </c>
      <c r="J61" s="255"/>
      <c r="K61" s="255"/>
      <c r="L61" s="255"/>
      <c r="M61" s="139"/>
      <c r="N61" s="161"/>
      <c r="O61" s="18">
        <f>IF(LEN(F61)&gt;3,1,0)</f>
        <v>0</v>
      </c>
      <c r="P61" s="18">
        <f ca="1">YEAR(TODAY())</f>
        <v>2020</v>
      </c>
    </row>
    <row r="62" spans="1:16" ht="6" customHeight="1" x14ac:dyDescent="0.3">
      <c r="A62" s="638"/>
      <c r="B62" s="169"/>
      <c r="C62" s="171"/>
      <c r="D62" s="91"/>
      <c r="E62" s="185"/>
      <c r="F62" s="171"/>
      <c r="G62" s="171"/>
      <c r="H62" s="171"/>
      <c r="I62" s="171"/>
      <c r="J62" s="171"/>
      <c r="K62" s="171"/>
      <c r="L62" s="171"/>
      <c r="M62" s="139"/>
      <c r="N62" s="161"/>
    </row>
    <row r="63" spans="1:16" ht="21.75" customHeight="1" x14ac:dyDescent="0.3">
      <c r="A63" s="638"/>
      <c r="B63" s="169"/>
      <c r="C63" s="294"/>
      <c r="D63" s="639" t="s">
        <v>26</v>
      </c>
      <c r="E63" s="304"/>
      <c r="F63" s="635"/>
      <c r="G63" s="636"/>
      <c r="H63" s="636"/>
      <c r="I63" s="637"/>
      <c r="J63" s="307"/>
      <c r="K63" s="270" t="str">
        <f>IF(O63=1,"","*")</f>
        <v>*</v>
      </c>
      <c r="L63" s="171"/>
      <c r="M63" s="139"/>
      <c r="N63" s="161"/>
      <c r="O63" s="18">
        <f>IF(LEN(F63)&gt;1,1,0)</f>
        <v>0</v>
      </c>
    </row>
    <row r="64" spans="1:16" ht="8.1" customHeight="1" x14ac:dyDescent="0.3">
      <c r="A64" s="638"/>
      <c r="B64" s="169"/>
      <c r="C64" s="294"/>
      <c r="D64" s="639"/>
      <c r="E64" s="185"/>
      <c r="F64" s="308"/>
      <c r="G64" s="308"/>
      <c r="H64" s="308"/>
      <c r="I64" s="171"/>
      <c r="J64" s="171"/>
      <c r="K64" s="171"/>
      <c r="L64" s="171"/>
      <c r="M64" s="139"/>
      <c r="N64" s="161"/>
    </row>
    <row r="65" spans="1:17" ht="6" customHeight="1" x14ac:dyDescent="0.3">
      <c r="A65" s="638"/>
      <c r="B65" s="169"/>
      <c r="C65" s="171"/>
      <c r="D65" s="91"/>
      <c r="E65" s="185"/>
      <c r="F65" s="171"/>
      <c r="G65" s="171"/>
      <c r="H65" s="171"/>
      <c r="I65" s="171"/>
      <c r="J65" s="171"/>
      <c r="K65" s="171"/>
      <c r="L65" s="171"/>
      <c r="M65" s="139"/>
      <c r="N65" s="161"/>
    </row>
    <row r="66" spans="1:17" ht="18.75" customHeight="1" x14ac:dyDescent="0.3">
      <c r="A66" s="638"/>
      <c r="B66" s="365" t="str">
        <f>IF(O67=0,'P5'!$P$1,'P5'!$Q$1)</f>
        <v>Faltan datos, por favor revise los asteriscos rojos</v>
      </c>
      <c r="C66" s="365"/>
      <c r="D66" s="365"/>
      <c r="E66" s="365"/>
      <c r="F66" s="365"/>
      <c r="G66" s="365"/>
      <c r="H66" s="365"/>
      <c r="I66" s="365"/>
      <c r="J66" s="365"/>
      <c r="K66" s="365"/>
      <c r="L66" s="365"/>
      <c r="M66" s="365"/>
      <c r="N66" s="161"/>
    </row>
    <row r="67" spans="1:17" ht="55.5" customHeight="1" x14ac:dyDescent="0.3">
      <c r="A67" s="638"/>
      <c r="B67" s="161"/>
      <c r="C67" s="161"/>
      <c r="D67" s="309"/>
      <c r="E67" s="164"/>
      <c r="F67" s="161"/>
      <c r="G67" s="161"/>
      <c r="H67" s="161"/>
      <c r="I67" s="161"/>
      <c r="J67" s="161"/>
      <c r="K67" s="161"/>
      <c r="L67" s="161"/>
      <c r="M67" s="161"/>
      <c r="N67" s="161"/>
      <c r="O67" s="18">
        <f>IF(SUM(O52:O63)=5,1,0)</f>
        <v>0</v>
      </c>
    </row>
    <row r="68" spans="1:17" ht="180" customHeight="1" x14ac:dyDescent="0.3">
      <c r="A68" s="81"/>
      <c r="B68" s="80"/>
      <c r="C68" s="53"/>
      <c r="D68" s="82"/>
      <c r="E68" s="54"/>
      <c r="F68" s="53"/>
      <c r="G68" s="53"/>
      <c r="H68" s="53"/>
      <c r="I68" s="53"/>
      <c r="J68" s="53"/>
      <c r="K68" s="53"/>
      <c r="L68" s="53"/>
      <c r="M68" s="53"/>
      <c r="N68" s="53"/>
    </row>
    <row r="69" spans="1:17" ht="180" customHeight="1" x14ac:dyDescent="0.3">
      <c r="A69" s="53"/>
      <c r="B69" s="80"/>
      <c r="C69" s="53"/>
      <c r="D69" s="54"/>
      <c r="E69" s="54"/>
      <c r="F69" s="53"/>
      <c r="G69" s="53"/>
      <c r="H69" s="53"/>
      <c r="I69" s="53"/>
      <c r="J69" s="53"/>
      <c r="K69" s="53"/>
      <c r="L69" s="53"/>
      <c r="M69" s="53"/>
      <c r="N69" s="53"/>
    </row>
    <row r="70" spans="1:17" ht="27.75" customHeight="1" x14ac:dyDescent="0.35">
      <c r="A70" s="638"/>
      <c r="B70" s="162"/>
      <c r="C70" s="161"/>
      <c r="D70" s="279" t="str">
        <f>D1</f>
        <v>Persona Natural 5</v>
      </c>
      <c r="E70" s="164"/>
      <c r="F70" s="161"/>
      <c r="G70" s="161"/>
      <c r="H70" s="161"/>
      <c r="I70" s="161"/>
      <c r="J70" s="161"/>
      <c r="K70" s="161"/>
      <c r="L70" s="161"/>
      <c r="M70" s="161"/>
      <c r="N70" s="161"/>
    </row>
    <row r="71" spans="1:17" ht="12" customHeight="1" x14ac:dyDescent="0.3">
      <c r="A71" s="638"/>
      <c r="B71" s="161"/>
      <c r="C71" s="161"/>
      <c r="D71" s="167" t="s">
        <v>181</v>
      </c>
      <c r="E71" s="164"/>
      <c r="F71" s="161"/>
      <c r="G71" s="161"/>
      <c r="H71" s="161"/>
      <c r="I71" s="161"/>
      <c r="J71" s="161"/>
      <c r="K71" s="161"/>
      <c r="L71" s="161"/>
      <c r="M71" s="168"/>
      <c r="N71" s="161"/>
    </row>
    <row r="72" spans="1:17" ht="6" customHeight="1" x14ac:dyDescent="0.3">
      <c r="A72" s="638"/>
      <c r="B72" s="169"/>
      <c r="C72" s="171"/>
      <c r="D72" s="89"/>
      <c r="E72" s="185"/>
      <c r="F72" s="171"/>
      <c r="G72" s="171"/>
      <c r="H72" s="171"/>
      <c r="I72" s="171"/>
      <c r="J72" s="171"/>
      <c r="K72" s="171"/>
      <c r="L72" s="171"/>
      <c r="M72" s="135"/>
      <c r="N72" s="161"/>
    </row>
    <row r="73" spans="1:17" ht="18.75" customHeight="1" x14ac:dyDescent="0.3">
      <c r="A73" s="638"/>
      <c r="B73" s="169"/>
      <c r="C73" s="171"/>
      <c r="D73" s="623" t="s">
        <v>38</v>
      </c>
      <c r="E73" s="304"/>
      <c r="F73" s="624"/>
      <c r="G73" s="625"/>
      <c r="H73" s="625"/>
      <c r="I73" s="625"/>
      <c r="J73" s="625"/>
      <c r="K73" s="625"/>
      <c r="L73" s="626"/>
      <c r="M73" s="655" t="str">
        <f>IF(O73=1,"","*")</f>
        <v>*</v>
      </c>
      <c r="N73" s="161"/>
      <c r="O73" s="18">
        <f>IF(OR(P73=1,P74=1),1,0)</f>
        <v>0</v>
      </c>
      <c r="P73" s="18">
        <f>IF(LEN(F73)&gt;3,1,0)</f>
        <v>0</v>
      </c>
    </row>
    <row r="74" spans="1:17" ht="18.75" customHeight="1" x14ac:dyDescent="0.3">
      <c r="A74" s="638"/>
      <c r="B74" s="169"/>
      <c r="C74" s="171"/>
      <c r="D74" s="623"/>
      <c r="E74" s="304"/>
      <c r="F74" s="624"/>
      <c r="G74" s="625"/>
      <c r="H74" s="625"/>
      <c r="I74" s="625"/>
      <c r="J74" s="625"/>
      <c r="K74" s="625"/>
      <c r="L74" s="626"/>
      <c r="M74" s="655"/>
      <c r="N74" s="161"/>
      <c r="P74" s="18">
        <f>IF(LEN(F74)&gt;3,1,0)</f>
        <v>0</v>
      </c>
      <c r="Q74" s="120" t="str">
        <f>IF(F74="","",F74)</f>
        <v/>
      </c>
    </row>
    <row r="75" spans="1:17" ht="6" customHeight="1" x14ac:dyDescent="0.3">
      <c r="A75" s="638"/>
      <c r="B75" s="169"/>
      <c r="C75" s="171"/>
      <c r="D75" s="92"/>
      <c r="E75" s="185"/>
      <c r="F75" s="171"/>
      <c r="G75" s="171"/>
      <c r="H75" s="171"/>
      <c r="I75" s="171"/>
      <c r="J75" s="171"/>
      <c r="K75" s="171"/>
      <c r="L75" s="171"/>
      <c r="M75" s="135"/>
      <c r="N75" s="161"/>
    </row>
    <row r="76" spans="1:17" ht="21.75" customHeight="1" x14ac:dyDescent="0.3">
      <c r="A76" s="638"/>
      <c r="B76" s="169"/>
      <c r="C76" s="171"/>
      <c r="D76" s="87" t="s">
        <v>28</v>
      </c>
      <c r="E76" s="304"/>
      <c r="F76" s="253"/>
      <c r="G76" s="270" t="str">
        <f>IF(O76=1,"","*")</f>
        <v>*</v>
      </c>
      <c r="H76" s="171"/>
      <c r="I76" s="171"/>
      <c r="J76" s="171"/>
      <c r="K76" s="171"/>
      <c r="L76" s="171"/>
      <c r="M76" s="139"/>
      <c r="N76" s="161"/>
      <c r="O76" s="18">
        <f>IF(F76&lt;&gt;"",1,0)</f>
        <v>0</v>
      </c>
      <c r="P76" s="85">
        <f>IF(F76&lt;&gt;"NO",1,0)</f>
        <v>1</v>
      </c>
    </row>
    <row r="77" spans="1:17" ht="6" customHeight="1" x14ac:dyDescent="0.3">
      <c r="A77" s="638"/>
      <c r="B77" s="169"/>
      <c r="C77" s="171"/>
      <c r="D77" s="91"/>
      <c r="E77" s="185"/>
      <c r="F77" s="171"/>
      <c r="G77" s="171"/>
      <c r="H77" s="171"/>
      <c r="I77" s="171"/>
      <c r="J77" s="171"/>
      <c r="K77" s="171"/>
      <c r="L77" s="171"/>
      <c r="M77" s="139"/>
      <c r="N77" s="161"/>
    </row>
    <row r="78" spans="1:17" s="85" customFormat="1" ht="21.75" customHeight="1" x14ac:dyDescent="0.3">
      <c r="A78" s="638"/>
      <c r="B78" s="310"/>
      <c r="C78" s="311"/>
      <c r="D78" s="639" t="s">
        <v>39</v>
      </c>
      <c r="E78" s="312"/>
      <c r="F78" s="632"/>
      <c r="G78" s="633"/>
      <c r="H78" s="633"/>
      <c r="I78" s="633"/>
      <c r="J78" s="633"/>
      <c r="K78" s="633"/>
      <c r="L78" s="634"/>
      <c r="M78" s="270" t="str">
        <f>IF(O78=1,"","*")</f>
        <v/>
      </c>
      <c r="N78" s="313"/>
      <c r="O78" s="85">
        <f>IF(LEN(F78)&gt;3,1,IF(P76=1,1,0))</f>
        <v>1</v>
      </c>
      <c r="P78" s="120" t="str">
        <f>IF(F78="","",F78)</f>
        <v/>
      </c>
    </row>
    <row r="79" spans="1:17" ht="8.1" customHeight="1" x14ac:dyDescent="0.3">
      <c r="A79" s="638"/>
      <c r="B79" s="169"/>
      <c r="C79" s="268"/>
      <c r="D79" s="639"/>
      <c r="E79" s="185"/>
      <c r="F79" s="171"/>
      <c r="G79" s="171"/>
      <c r="H79" s="171"/>
      <c r="I79" s="171"/>
      <c r="J79" s="171"/>
      <c r="K79" s="171"/>
      <c r="L79" s="171"/>
      <c r="M79" s="139"/>
      <c r="N79" s="161"/>
    </row>
    <row r="80" spans="1:17" ht="6" customHeight="1" x14ac:dyDescent="0.3">
      <c r="A80" s="638"/>
      <c r="B80" s="169"/>
      <c r="C80" s="171"/>
      <c r="D80" s="91"/>
      <c r="E80" s="185"/>
      <c r="F80" s="171"/>
      <c r="G80" s="171"/>
      <c r="H80" s="171"/>
      <c r="I80" s="171"/>
      <c r="J80" s="171"/>
      <c r="K80" s="171"/>
      <c r="L80" s="171"/>
      <c r="M80" s="139"/>
      <c r="N80" s="161"/>
    </row>
    <row r="81" spans="1:18" ht="30" customHeight="1" x14ac:dyDescent="0.3">
      <c r="A81" s="638"/>
      <c r="B81" s="169"/>
      <c r="C81" s="171"/>
      <c r="D81" s="639" t="s">
        <v>317</v>
      </c>
      <c r="E81" s="639"/>
      <c r="F81" s="639"/>
      <c r="G81" s="639"/>
      <c r="H81" s="639"/>
      <c r="I81" s="639"/>
      <c r="J81" s="639"/>
      <c r="K81" s="639"/>
      <c r="L81" s="639"/>
      <c r="M81" s="139"/>
      <c r="N81" s="161"/>
      <c r="O81" s="18">
        <f>IF(SUM(P83:P86)&gt;=0,1,0)</f>
        <v>1</v>
      </c>
      <c r="P81" s="18">
        <f>IF(SUM(Q83:Q86)&gt;=1,1,0)</f>
        <v>0</v>
      </c>
      <c r="R81" s="18" t="str">
        <f>IF(P81=1,"SI(Completar el formulario IRS W-9 y Waiver Persona Natural)","NO")</f>
        <v>NO</v>
      </c>
    </row>
    <row r="82" spans="1:18" ht="13.5" customHeight="1" x14ac:dyDescent="0.3">
      <c r="A82" s="638"/>
      <c r="B82" s="169"/>
      <c r="C82" s="171"/>
      <c r="D82" s="640" t="s">
        <v>96</v>
      </c>
      <c r="E82" s="640"/>
      <c r="F82" s="640"/>
      <c r="G82" s="640"/>
      <c r="H82" s="640"/>
      <c r="I82" s="640"/>
      <c r="J82" s="640"/>
      <c r="K82" s="641"/>
      <c r="L82" s="314"/>
      <c r="M82" s="139"/>
      <c r="N82" s="161"/>
    </row>
    <row r="83" spans="1:18" ht="18.75" customHeight="1" x14ac:dyDescent="0.3">
      <c r="A83" s="638"/>
      <c r="B83" s="169"/>
      <c r="C83" s="171"/>
      <c r="D83" s="640"/>
      <c r="E83" s="640"/>
      <c r="F83" s="640"/>
      <c r="G83" s="640"/>
      <c r="H83" s="640"/>
      <c r="I83" s="640"/>
      <c r="J83" s="640"/>
      <c r="K83" s="642"/>
      <c r="L83" s="119"/>
      <c r="M83" s="270"/>
      <c r="N83" s="161"/>
      <c r="P83" s="18">
        <f>IF(L83&lt;&gt;"",1,0)</f>
        <v>0</v>
      </c>
      <c r="Q83" s="18">
        <f>IF(L83="SI",1,0)</f>
        <v>0</v>
      </c>
    </row>
    <row r="84" spans="1:18" ht="18.75" customHeight="1" x14ac:dyDescent="0.3">
      <c r="A84" s="638"/>
      <c r="B84" s="169"/>
      <c r="C84" s="171"/>
      <c r="D84" s="630" t="s">
        <v>97</v>
      </c>
      <c r="E84" s="630"/>
      <c r="F84" s="630"/>
      <c r="G84" s="630"/>
      <c r="H84" s="630"/>
      <c r="I84" s="630"/>
      <c r="J84" s="630"/>
      <c r="K84" s="631"/>
      <c r="L84" s="119"/>
      <c r="M84" s="270"/>
      <c r="N84" s="161"/>
      <c r="P84" s="18">
        <f>IF(L84&lt;&gt;"",1,0)</f>
        <v>0</v>
      </c>
      <c r="Q84" s="18">
        <f>IF(L84="SI",1,0)</f>
        <v>0</v>
      </c>
    </row>
    <row r="85" spans="1:18" ht="18.75" customHeight="1" x14ac:dyDescent="0.3">
      <c r="A85" s="638"/>
      <c r="B85" s="169"/>
      <c r="C85" s="171"/>
      <c r="D85" s="630" t="s">
        <v>98</v>
      </c>
      <c r="E85" s="630"/>
      <c r="F85" s="630"/>
      <c r="G85" s="630"/>
      <c r="H85" s="630"/>
      <c r="I85" s="630"/>
      <c r="J85" s="630"/>
      <c r="K85" s="631"/>
      <c r="L85" s="119"/>
      <c r="M85" s="270"/>
      <c r="N85" s="161"/>
      <c r="P85" s="18">
        <f>IF(L85&lt;&gt;"",1,0)</f>
        <v>0</v>
      </c>
      <c r="Q85" s="18">
        <f>IF(L85="SI",1,0)</f>
        <v>0</v>
      </c>
    </row>
    <row r="86" spans="1:18" ht="18.75" customHeight="1" x14ac:dyDescent="0.3">
      <c r="A86" s="638"/>
      <c r="B86" s="169"/>
      <c r="C86" s="171"/>
      <c r="D86" s="630" t="s">
        <v>99</v>
      </c>
      <c r="E86" s="630"/>
      <c r="F86" s="630"/>
      <c r="G86" s="630"/>
      <c r="H86" s="630"/>
      <c r="I86" s="630"/>
      <c r="J86" s="630"/>
      <c r="K86" s="631"/>
      <c r="L86" s="119"/>
      <c r="M86" s="270"/>
      <c r="N86" s="161"/>
      <c r="P86" s="18">
        <f>IF(L86&lt;&gt;"",1,0)</f>
        <v>0</v>
      </c>
      <c r="Q86" s="18">
        <f>IF(L86="SI",1,0)</f>
        <v>0</v>
      </c>
    </row>
    <row r="87" spans="1:18" x14ac:dyDescent="0.3">
      <c r="A87" s="638"/>
      <c r="B87" s="169"/>
      <c r="C87" s="171"/>
      <c r="D87" s="643" t="str">
        <f>IF(P81=1,"Si debe llenar el formulario IRS W-9 y Waiver Persona Natural","")</f>
        <v/>
      </c>
      <c r="E87" s="643"/>
      <c r="F87" s="643"/>
      <c r="G87" s="643"/>
      <c r="H87" s="643"/>
      <c r="I87" s="643"/>
      <c r="J87" s="643"/>
      <c r="K87" s="643"/>
      <c r="L87" s="643"/>
      <c r="M87" s="139"/>
      <c r="N87" s="161"/>
    </row>
    <row r="88" spans="1:18" ht="6" customHeight="1" x14ac:dyDescent="0.3">
      <c r="A88" s="638"/>
      <c r="B88" s="169"/>
      <c r="C88" s="171"/>
      <c r="D88" s="91"/>
      <c r="E88" s="185"/>
      <c r="F88" s="171"/>
      <c r="G88" s="171"/>
      <c r="H88" s="171"/>
      <c r="I88" s="171"/>
      <c r="J88" s="171"/>
      <c r="K88" s="171"/>
      <c r="L88" s="171"/>
      <c r="M88" s="139"/>
      <c r="N88" s="161"/>
    </row>
    <row r="89" spans="1:18" ht="18.75" customHeight="1" x14ac:dyDescent="0.3">
      <c r="A89" s="638"/>
      <c r="B89" s="365" t="str">
        <f>IF(O90=0,'P5'!$P$1,'P5'!$Q$1)</f>
        <v>Faltan datos, por favor revise los asteriscos rojos</v>
      </c>
      <c r="C89" s="365"/>
      <c r="D89" s="365"/>
      <c r="E89" s="365"/>
      <c r="F89" s="365"/>
      <c r="G89" s="365"/>
      <c r="H89" s="365"/>
      <c r="I89" s="365"/>
      <c r="J89" s="365"/>
      <c r="K89" s="365"/>
      <c r="L89" s="365"/>
      <c r="M89" s="365"/>
      <c r="N89" s="161"/>
    </row>
    <row r="90" spans="1:18" ht="36.75" customHeight="1" x14ac:dyDescent="0.3">
      <c r="A90" s="638"/>
      <c r="B90" s="161"/>
      <c r="C90" s="161"/>
      <c r="D90" s="309"/>
      <c r="E90" s="164"/>
      <c r="F90" s="161"/>
      <c r="G90" s="161"/>
      <c r="H90" s="161"/>
      <c r="I90" s="161"/>
      <c r="J90" s="161"/>
      <c r="K90" s="161"/>
      <c r="L90" s="161"/>
      <c r="M90" s="161"/>
      <c r="N90" s="161"/>
      <c r="O90" s="18">
        <f>IF(SUM(O73:O87)=4,1,0)</f>
        <v>0</v>
      </c>
    </row>
    <row r="91" spans="1:18" s="53" customFormat="1" ht="180" customHeight="1" x14ac:dyDescent="0.3">
      <c r="A91" s="81"/>
      <c r="B91" s="80"/>
      <c r="D91" s="82"/>
      <c r="E91" s="54"/>
    </row>
    <row r="92" spans="1:18" ht="180" customHeight="1" x14ac:dyDescent="0.3">
      <c r="A92" s="53"/>
      <c r="B92" s="80"/>
      <c r="C92" s="53"/>
      <c r="D92" s="54"/>
      <c r="E92" s="54"/>
      <c r="F92" s="53"/>
      <c r="G92" s="53"/>
      <c r="H92" s="53"/>
      <c r="I92" s="53"/>
      <c r="J92" s="53"/>
      <c r="K92" s="53"/>
      <c r="L92" s="53"/>
      <c r="M92" s="53"/>
      <c r="N92" s="53"/>
    </row>
    <row r="93" spans="1:18" ht="27.75" customHeight="1" x14ac:dyDescent="0.35">
      <c r="A93" s="638"/>
      <c r="B93" s="162"/>
      <c r="C93" s="161"/>
      <c r="D93" s="279" t="str">
        <f>D1</f>
        <v>Persona Natural 5</v>
      </c>
      <c r="E93" s="164"/>
      <c r="F93" s="161"/>
      <c r="G93" s="161"/>
      <c r="H93" s="161"/>
      <c r="I93" s="161"/>
      <c r="J93" s="161"/>
      <c r="K93" s="161"/>
      <c r="L93" s="161"/>
      <c r="M93" s="161"/>
      <c r="N93" s="161"/>
    </row>
    <row r="94" spans="1:18" ht="12" customHeight="1" x14ac:dyDescent="0.3">
      <c r="A94" s="638"/>
      <c r="B94" s="161"/>
      <c r="C94" s="161"/>
      <c r="D94" s="315" t="s">
        <v>181</v>
      </c>
      <c r="E94" s="164"/>
      <c r="F94" s="161"/>
      <c r="G94" s="161"/>
      <c r="H94" s="161"/>
      <c r="I94" s="161"/>
      <c r="J94" s="161"/>
      <c r="K94" s="161"/>
      <c r="L94" s="161"/>
      <c r="M94" s="168"/>
      <c r="N94" s="161"/>
    </row>
    <row r="95" spans="1:18" ht="6" customHeight="1" x14ac:dyDescent="0.3">
      <c r="A95" s="638"/>
      <c r="B95" s="169"/>
      <c r="C95" s="171"/>
      <c r="D95" s="89"/>
      <c r="E95" s="185"/>
      <c r="F95" s="171"/>
      <c r="G95" s="171"/>
      <c r="H95" s="171"/>
      <c r="I95" s="171"/>
      <c r="J95" s="171"/>
      <c r="K95" s="171"/>
      <c r="L95" s="171"/>
      <c r="M95" s="135"/>
      <c r="N95" s="161"/>
    </row>
    <row r="96" spans="1:18" ht="5.65" customHeight="1" x14ac:dyDescent="0.3">
      <c r="A96" s="638"/>
      <c r="B96" s="169"/>
      <c r="C96" s="171"/>
      <c r="D96" s="621" t="s">
        <v>153</v>
      </c>
      <c r="E96" s="185"/>
      <c r="F96" s="171"/>
      <c r="G96" s="171"/>
      <c r="H96" s="171"/>
      <c r="I96" s="171"/>
      <c r="J96" s="171"/>
      <c r="K96" s="171"/>
      <c r="L96" s="171"/>
      <c r="M96" s="139"/>
      <c r="N96" s="161"/>
    </row>
    <row r="97" spans="1:16" ht="21.75" customHeight="1" x14ac:dyDescent="0.3">
      <c r="A97" s="638"/>
      <c r="B97" s="169"/>
      <c r="C97" s="171"/>
      <c r="D97" s="621"/>
      <c r="E97" s="304"/>
      <c r="F97" s="253"/>
      <c r="G97" s="270" t="str">
        <f>IF(O97=1,"","*")</f>
        <v>*</v>
      </c>
      <c r="H97" s="311"/>
      <c r="I97" s="311"/>
      <c r="J97" s="311"/>
      <c r="K97" s="311"/>
      <c r="L97" s="311"/>
      <c r="M97" s="139"/>
      <c r="N97" s="321" t="s">
        <v>245</v>
      </c>
      <c r="O97" s="18">
        <f>IF(F97&lt;&gt;"",1,0)</f>
        <v>0</v>
      </c>
    </row>
    <row r="98" spans="1:16" ht="5.65" customHeight="1" x14ac:dyDescent="0.3">
      <c r="A98" s="638"/>
      <c r="B98" s="169"/>
      <c r="C98" s="171"/>
      <c r="D98" s="621"/>
      <c r="E98" s="185"/>
      <c r="F98" s="171"/>
      <c r="G98" s="171"/>
      <c r="H98" s="171"/>
      <c r="I98" s="171"/>
      <c r="J98" s="171"/>
      <c r="K98" s="171"/>
      <c r="L98" s="171"/>
      <c r="M98" s="139"/>
      <c r="N98" s="161"/>
    </row>
    <row r="99" spans="1:16" ht="6" customHeight="1" x14ac:dyDescent="0.3">
      <c r="A99" s="638"/>
      <c r="B99" s="169"/>
      <c r="C99" s="171"/>
      <c r="D99" s="91"/>
      <c r="E99" s="185"/>
      <c r="F99" s="171"/>
      <c r="G99" s="171"/>
      <c r="H99" s="171"/>
      <c r="I99" s="171"/>
      <c r="J99" s="171"/>
      <c r="K99" s="171"/>
      <c r="L99" s="171"/>
      <c r="M99" s="139"/>
      <c r="N99" s="161"/>
    </row>
    <row r="100" spans="1:16" ht="9" customHeight="1" x14ac:dyDescent="0.3">
      <c r="A100" s="638"/>
      <c r="B100" s="169"/>
      <c r="C100" s="171"/>
      <c r="D100" s="621" t="s">
        <v>154</v>
      </c>
      <c r="E100" s="185"/>
      <c r="F100" s="171"/>
      <c r="G100" s="171"/>
      <c r="H100" s="171"/>
      <c r="I100" s="171"/>
      <c r="J100" s="171"/>
      <c r="K100" s="171"/>
      <c r="L100" s="171"/>
      <c r="M100" s="139"/>
      <c r="N100" s="161"/>
    </row>
    <row r="101" spans="1:16" ht="21.75" customHeight="1" x14ac:dyDescent="0.3">
      <c r="A101" s="638"/>
      <c r="B101" s="169"/>
      <c r="C101" s="171"/>
      <c r="D101" s="621"/>
      <c r="E101" s="304"/>
      <c r="F101" s="253"/>
      <c r="G101" s="270" t="str">
        <f>IF(O101=1,"","*")</f>
        <v>*</v>
      </c>
      <c r="H101" s="171"/>
      <c r="I101" s="171"/>
      <c r="J101" s="171"/>
      <c r="K101" s="171"/>
      <c r="L101" s="171"/>
      <c r="M101" s="139"/>
      <c r="N101" s="161"/>
      <c r="O101" s="18">
        <f>IF(F101&lt;&gt;"",1,0)</f>
        <v>0</v>
      </c>
      <c r="P101" s="18">
        <f>IF(OR(F101="SI",F97="SI"),0,1)</f>
        <v>1</v>
      </c>
    </row>
    <row r="102" spans="1:16" ht="9" customHeight="1" x14ac:dyDescent="0.3">
      <c r="A102" s="638"/>
      <c r="B102" s="169"/>
      <c r="C102" s="171"/>
      <c r="D102" s="621"/>
      <c r="E102" s="185"/>
      <c r="F102" s="171"/>
      <c r="G102" s="171"/>
      <c r="H102" s="171"/>
      <c r="I102" s="171"/>
      <c r="J102" s="171"/>
      <c r="K102" s="171"/>
      <c r="L102" s="171"/>
      <c r="M102" s="139"/>
      <c r="N102" s="161"/>
    </row>
    <row r="103" spans="1:16" ht="6" customHeight="1" x14ac:dyDescent="0.3">
      <c r="A103" s="638"/>
      <c r="B103" s="169"/>
      <c r="C103" s="171"/>
      <c r="D103" s="92"/>
      <c r="E103" s="185"/>
      <c r="F103" s="171"/>
      <c r="G103" s="171"/>
      <c r="H103" s="171"/>
      <c r="I103" s="171"/>
      <c r="J103" s="171"/>
      <c r="K103" s="171"/>
      <c r="L103" s="171"/>
      <c r="M103" s="135"/>
      <c r="N103" s="161"/>
    </row>
    <row r="104" spans="1:16" ht="21.75" customHeight="1" x14ac:dyDescent="0.3">
      <c r="A104" s="638"/>
      <c r="B104" s="169"/>
      <c r="C104" s="171"/>
      <c r="D104" s="281" t="s">
        <v>46</v>
      </c>
      <c r="E104" s="304"/>
      <c r="F104" s="624"/>
      <c r="G104" s="625"/>
      <c r="H104" s="625"/>
      <c r="I104" s="625"/>
      <c r="J104" s="625"/>
      <c r="K104" s="625"/>
      <c r="L104" s="626"/>
      <c r="M104" s="270" t="str">
        <f>IF(O104=1,"","*")</f>
        <v/>
      </c>
      <c r="N104" s="161"/>
      <c r="O104" s="18">
        <f>IF(LEN(F104)&gt;3,1,IF(P101=1,1,0))</f>
        <v>1</v>
      </c>
      <c r="P104" s="120" t="str">
        <f>IF(F104="","",F104)</f>
        <v/>
      </c>
    </row>
    <row r="105" spans="1:16" ht="6" customHeight="1" x14ac:dyDescent="0.3">
      <c r="A105" s="638"/>
      <c r="B105" s="169"/>
      <c r="C105" s="171"/>
      <c r="D105" s="282"/>
      <c r="E105" s="185"/>
      <c r="F105" s="170"/>
      <c r="G105" s="170"/>
      <c r="H105" s="170"/>
      <c r="I105" s="170"/>
      <c r="J105" s="170"/>
      <c r="K105" s="170"/>
      <c r="L105" s="170"/>
      <c r="M105" s="139"/>
      <c r="N105" s="161"/>
    </row>
    <row r="106" spans="1:16" ht="21.75" customHeight="1" x14ac:dyDescent="0.3">
      <c r="A106" s="638"/>
      <c r="B106" s="169"/>
      <c r="C106" s="268"/>
      <c r="D106" s="281" t="s">
        <v>47</v>
      </c>
      <c r="E106" s="304"/>
      <c r="F106" s="624"/>
      <c r="G106" s="625"/>
      <c r="H106" s="625"/>
      <c r="I106" s="625"/>
      <c r="J106" s="625"/>
      <c r="K106" s="625"/>
      <c r="L106" s="626"/>
      <c r="M106" s="270" t="str">
        <f>IF(O106=1,"","*")</f>
        <v/>
      </c>
      <c r="N106" s="161"/>
      <c r="O106" s="18">
        <f>IF(LEN(F106)&gt;3,1,IF(P101=1,1,0))</f>
        <v>1</v>
      </c>
      <c r="P106" s="120" t="str">
        <f>IF(F106="","",F106)</f>
        <v/>
      </c>
    </row>
    <row r="107" spans="1:16" ht="6" customHeight="1" x14ac:dyDescent="0.3">
      <c r="A107" s="638"/>
      <c r="B107" s="169"/>
      <c r="C107" s="171"/>
      <c r="D107" s="282"/>
      <c r="E107" s="185"/>
      <c r="F107" s="170"/>
      <c r="G107" s="170"/>
      <c r="H107" s="170"/>
      <c r="I107" s="170"/>
      <c r="J107" s="170"/>
      <c r="K107" s="170"/>
      <c r="L107" s="170"/>
      <c r="M107" s="139"/>
      <c r="N107" s="161"/>
    </row>
    <row r="108" spans="1:16" ht="21.75" customHeight="1" x14ac:dyDescent="0.3">
      <c r="A108" s="638"/>
      <c r="B108" s="169"/>
      <c r="C108" s="268"/>
      <c r="D108" s="281" t="s">
        <v>48</v>
      </c>
      <c r="E108" s="304"/>
      <c r="F108" s="627"/>
      <c r="G108" s="628"/>
      <c r="H108" s="628"/>
      <c r="I108" s="628"/>
      <c r="J108" s="628"/>
      <c r="K108" s="628"/>
      <c r="L108" s="629"/>
      <c r="M108" s="270" t="str">
        <f>IF(O108=1,"","*")</f>
        <v/>
      </c>
      <c r="N108" s="161"/>
      <c r="O108" s="18">
        <f>IF(LEN(F108)&gt;3,1,IF(P101=1,1,0))</f>
        <v>1</v>
      </c>
      <c r="P108" s="120" t="str">
        <f>IF(F108="","",F108)</f>
        <v/>
      </c>
    </row>
    <row r="109" spans="1:16" ht="6" customHeight="1" x14ac:dyDescent="0.3">
      <c r="A109" s="638"/>
      <c r="B109" s="169"/>
      <c r="C109" s="171"/>
      <c r="D109" s="282"/>
      <c r="E109" s="185"/>
      <c r="F109" s="170"/>
      <c r="G109" s="170"/>
      <c r="H109" s="170"/>
      <c r="I109" s="170"/>
      <c r="J109" s="170"/>
      <c r="K109" s="170"/>
      <c r="L109" s="170"/>
      <c r="M109" s="139"/>
      <c r="N109" s="161"/>
    </row>
    <row r="110" spans="1:16" ht="21.75" customHeight="1" x14ac:dyDescent="0.3">
      <c r="A110" s="638"/>
      <c r="B110" s="169"/>
      <c r="C110" s="294"/>
      <c r="D110" s="281" t="s">
        <v>182</v>
      </c>
      <c r="E110" s="304"/>
      <c r="F110" s="645"/>
      <c r="G110" s="646"/>
      <c r="H110" s="646"/>
      <c r="I110" s="646"/>
      <c r="J110" s="646"/>
      <c r="K110" s="646"/>
      <c r="L110" s="647"/>
      <c r="M110" s="270" t="str">
        <f>IF(O110=1,"","*")</f>
        <v>*</v>
      </c>
      <c r="N110" s="161"/>
      <c r="O110" s="18">
        <f>IF(LEN(F110)&gt;3,1,0)</f>
        <v>0</v>
      </c>
      <c r="P110" s="18">
        <f>IFERROR(VLOOKUP(F110,Listas!A2:B7,2,0),0)</f>
        <v>0</v>
      </c>
    </row>
    <row r="111" spans="1:16" ht="6" customHeight="1" x14ac:dyDescent="0.3">
      <c r="A111" s="638"/>
      <c r="B111" s="169"/>
      <c r="C111" s="171"/>
      <c r="D111" s="282"/>
      <c r="E111" s="185"/>
      <c r="F111" s="170"/>
      <c r="G111" s="170"/>
      <c r="H111" s="170"/>
      <c r="I111" s="170"/>
      <c r="J111" s="170"/>
      <c r="K111" s="170"/>
      <c r="L111" s="170"/>
      <c r="M111" s="139"/>
      <c r="N111" s="161"/>
    </row>
    <row r="112" spans="1:16" ht="21.75" customHeight="1" x14ac:dyDescent="0.3">
      <c r="A112" s="638"/>
      <c r="B112" s="169"/>
      <c r="C112" s="268"/>
      <c r="D112" s="281" t="s">
        <v>49</v>
      </c>
      <c r="E112" s="304"/>
      <c r="F112" s="624"/>
      <c r="G112" s="625"/>
      <c r="H112" s="625"/>
      <c r="I112" s="625"/>
      <c r="J112" s="625"/>
      <c r="K112" s="625"/>
      <c r="L112" s="626"/>
      <c r="M112" s="270" t="str">
        <f>IF(O112=1,"","*")</f>
        <v>*</v>
      </c>
      <c r="N112" s="161"/>
      <c r="O112" s="18">
        <f>IF(LEN(F112)&gt;3,1,IF(P110=1,1,0))</f>
        <v>0</v>
      </c>
      <c r="P112" s="120" t="str">
        <f>IF(F112="","",F112)</f>
        <v/>
      </c>
    </row>
    <row r="113" spans="1:17" ht="6" customHeight="1" x14ac:dyDescent="0.3">
      <c r="A113" s="638"/>
      <c r="B113" s="169"/>
      <c r="C113" s="171"/>
      <c r="D113" s="282"/>
      <c r="E113" s="185"/>
      <c r="F113" s="170"/>
      <c r="G113" s="170"/>
      <c r="H113" s="170"/>
      <c r="I113" s="170"/>
      <c r="J113" s="170"/>
      <c r="K113" s="170"/>
      <c r="L113" s="170"/>
      <c r="M113" s="139"/>
      <c r="N113" s="161"/>
    </row>
    <row r="114" spans="1:17" ht="21.75" customHeight="1" x14ac:dyDescent="0.3">
      <c r="A114" s="638"/>
      <c r="B114" s="169"/>
      <c r="C114" s="268"/>
      <c r="D114" s="281" t="s">
        <v>50</v>
      </c>
      <c r="E114" s="304"/>
      <c r="F114" s="624"/>
      <c r="G114" s="625"/>
      <c r="H114" s="625"/>
      <c r="I114" s="625"/>
      <c r="J114" s="625"/>
      <c r="K114" s="625"/>
      <c r="L114" s="626"/>
      <c r="M114" s="270" t="str">
        <f>IF(O114=1,"","*")</f>
        <v>*</v>
      </c>
      <c r="N114" s="161"/>
      <c r="O114" s="18">
        <f>IF(LEN(F114)&gt;3,1,IF(P110=1,1,0))</f>
        <v>0</v>
      </c>
      <c r="P114" s="120" t="str">
        <f>IF(F114="","",F114)</f>
        <v/>
      </c>
    </row>
    <row r="115" spans="1:17" ht="6" customHeight="1" x14ac:dyDescent="0.3">
      <c r="A115" s="638"/>
      <c r="B115" s="169"/>
      <c r="C115" s="171"/>
      <c r="D115" s="91"/>
      <c r="E115" s="185"/>
      <c r="F115" s="171"/>
      <c r="G115" s="171"/>
      <c r="H115" s="171"/>
      <c r="I115" s="171"/>
      <c r="J115" s="171"/>
      <c r="K115" s="171"/>
      <c r="L115" s="171"/>
      <c r="M115" s="139"/>
      <c r="N115" s="161"/>
    </row>
    <row r="116" spans="1:17" ht="18.75" customHeight="1" x14ac:dyDescent="0.3">
      <c r="A116" s="638"/>
      <c r="B116" s="365" t="str">
        <f>IF(O117=0,'P5'!$P$1,'P5'!$Q$1)</f>
        <v>Faltan datos, por favor revise los asteriscos rojos</v>
      </c>
      <c r="C116" s="365"/>
      <c r="D116" s="365"/>
      <c r="E116" s="365"/>
      <c r="F116" s="365"/>
      <c r="G116" s="365"/>
      <c r="H116" s="365"/>
      <c r="I116" s="365"/>
      <c r="J116" s="365"/>
      <c r="K116" s="365"/>
      <c r="L116" s="365"/>
      <c r="M116" s="365"/>
      <c r="N116" s="161"/>
    </row>
    <row r="117" spans="1:17" ht="36.75" customHeight="1" x14ac:dyDescent="0.3">
      <c r="A117" s="638"/>
      <c r="B117" s="161"/>
      <c r="C117" s="161"/>
      <c r="D117" s="164"/>
      <c r="E117" s="164"/>
      <c r="F117" s="161"/>
      <c r="G117" s="161"/>
      <c r="H117" s="161"/>
      <c r="I117" s="161"/>
      <c r="J117" s="161"/>
      <c r="K117" s="161"/>
      <c r="L117" s="161"/>
      <c r="M117" s="161"/>
      <c r="N117" s="161"/>
      <c r="O117" s="18">
        <f>IF(SUM(O97:O114)=8,1,0)</f>
        <v>0</v>
      </c>
      <c r="Q117" s="66">
        <f>+O25+O46+O67+O90+O117</f>
        <v>0</v>
      </c>
    </row>
    <row r="118" spans="1:17" ht="80.099999999999994" customHeight="1" x14ac:dyDescent="0.3">
      <c r="A118" s="53"/>
      <c r="B118" s="80"/>
      <c r="C118" s="53"/>
      <c r="D118" s="54"/>
      <c r="E118" s="54"/>
      <c r="F118" s="53"/>
      <c r="G118" s="53"/>
      <c r="H118" s="53"/>
      <c r="I118" s="53"/>
      <c r="J118" s="53"/>
      <c r="K118" s="53"/>
      <c r="L118" s="53"/>
      <c r="M118" s="53"/>
      <c r="N118" s="53"/>
    </row>
    <row r="119" spans="1:17" hidden="1" x14ac:dyDescent="0.3"/>
    <row r="120" spans="1:17" hidden="1" x14ac:dyDescent="0.3"/>
    <row r="121" spans="1:17" hidden="1" x14ac:dyDescent="0.3"/>
    <row r="122" spans="1:17" hidden="1" x14ac:dyDescent="0.3"/>
    <row r="123" spans="1:17" hidden="1" x14ac:dyDescent="0.3"/>
    <row r="124" spans="1:17" hidden="1" x14ac:dyDescent="0.3"/>
    <row r="125" spans="1:17" hidden="1" x14ac:dyDescent="0.3"/>
    <row r="126" spans="1:17" hidden="1" x14ac:dyDescent="0.3"/>
    <row r="127" spans="1:17" hidden="1" x14ac:dyDescent="0.3"/>
    <row r="128" spans="1:17"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sheetData>
  <sheetProtection sheet="1" objects="1" scenarios="1"/>
  <mergeCells count="62">
    <mergeCell ref="A93:A117"/>
    <mergeCell ref="D96:D98"/>
    <mergeCell ref="D100:D102"/>
    <mergeCell ref="F104:L104"/>
    <mergeCell ref="F106:L106"/>
    <mergeCell ref="F108:L108"/>
    <mergeCell ref="F110:L110"/>
    <mergeCell ref="F112:L112"/>
    <mergeCell ref="F114:L114"/>
    <mergeCell ref="B116:M116"/>
    <mergeCell ref="A70:A90"/>
    <mergeCell ref="D73:D74"/>
    <mergeCell ref="F73:L73"/>
    <mergeCell ref="M73:M74"/>
    <mergeCell ref="F74:L74"/>
    <mergeCell ref="D85:K85"/>
    <mergeCell ref="D78:D79"/>
    <mergeCell ref="F78:L78"/>
    <mergeCell ref="D81:L81"/>
    <mergeCell ref="D82:K83"/>
    <mergeCell ref="D84:K84"/>
    <mergeCell ref="D86:K86"/>
    <mergeCell ref="D87:L87"/>
    <mergeCell ref="B89:M89"/>
    <mergeCell ref="A49:A67"/>
    <mergeCell ref="D52:D55"/>
    <mergeCell ref="F52:L52"/>
    <mergeCell ref="F53:L53"/>
    <mergeCell ref="F54:L54"/>
    <mergeCell ref="F55:L55"/>
    <mergeCell ref="F59:L59"/>
    <mergeCell ref="F61:H61"/>
    <mergeCell ref="D63:D64"/>
    <mergeCell ref="F63:I63"/>
    <mergeCell ref="B66:M66"/>
    <mergeCell ref="F22:L22"/>
    <mergeCell ref="B24:M24"/>
    <mergeCell ref="A28:A46"/>
    <mergeCell ref="D29:L29"/>
    <mergeCell ref="F31:L31"/>
    <mergeCell ref="F32:L32"/>
    <mergeCell ref="F34:L34"/>
    <mergeCell ref="F35:L35"/>
    <mergeCell ref="F36:L36"/>
    <mergeCell ref="F38:L38"/>
    <mergeCell ref="F40:L40"/>
    <mergeCell ref="D42:D43"/>
    <mergeCell ref="F42:L42"/>
    <mergeCell ref="B45:M45"/>
    <mergeCell ref="D31:D32"/>
    <mergeCell ref="F20:L20"/>
    <mergeCell ref="F4:I4"/>
    <mergeCell ref="M4:M6"/>
    <mergeCell ref="N4:N6"/>
    <mergeCell ref="F5:I5"/>
    <mergeCell ref="F6:I6"/>
    <mergeCell ref="H8:M8"/>
    <mergeCell ref="F10:L10"/>
    <mergeCell ref="F12:L12"/>
    <mergeCell ref="F14:L14"/>
    <mergeCell ref="K16:L16"/>
    <mergeCell ref="F18:L18"/>
  </mergeCells>
  <conditionalFormatting sqref="F59:L59">
    <cfRule type="expression" dxfId="11" priority="8">
      <formula>$P$57</formula>
    </cfRule>
  </conditionalFormatting>
  <conditionalFormatting sqref="F104:L104 F106:L106 F108:L108">
    <cfRule type="expression" dxfId="10" priority="7">
      <formula>$P$101</formula>
    </cfRule>
  </conditionalFormatting>
  <conditionalFormatting sqref="F42:L42">
    <cfRule type="expression" dxfId="9" priority="9">
      <formula>$S$4</formula>
    </cfRule>
  </conditionalFormatting>
  <conditionalFormatting sqref="F8">
    <cfRule type="expression" dxfId="8" priority="6">
      <formula>$P$8</formula>
    </cfRule>
  </conditionalFormatting>
  <conditionalFormatting sqref="F112:L112 F114:L114">
    <cfRule type="expression" dxfId="7" priority="10">
      <formula>$P$110</formula>
    </cfRule>
  </conditionalFormatting>
  <conditionalFormatting sqref="F78:L78">
    <cfRule type="expression" dxfId="6" priority="11">
      <formula>$P$76</formula>
    </cfRule>
  </conditionalFormatting>
  <conditionalFormatting sqref="K16">
    <cfRule type="expression" dxfId="5" priority="12">
      <formula>$P$16</formula>
    </cfRule>
  </conditionalFormatting>
  <conditionalFormatting sqref="B24:M24">
    <cfRule type="expression" dxfId="4" priority="5">
      <formula>NOT($O$25)</formula>
    </cfRule>
  </conditionalFormatting>
  <conditionalFormatting sqref="B45:M45">
    <cfRule type="expression" dxfId="3" priority="4">
      <formula>NOT($O$46)</formula>
    </cfRule>
  </conditionalFormatting>
  <conditionalFormatting sqref="B66:M66">
    <cfRule type="expression" dxfId="2" priority="3">
      <formula>NOT($O$67)</formula>
    </cfRule>
  </conditionalFormatting>
  <conditionalFormatting sqref="B89:M89">
    <cfRule type="expression" dxfId="1" priority="2">
      <formula>NOT($O$90)</formula>
    </cfRule>
  </conditionalFormatting>
  <conditionalFormatting sqref="B116:M116">
    <cfRule type="expression" dxfId="0" priority="1">
      <formula>NOT($O$117)</formula>
    </cfRule>
  </conditionalFormatting>
  <dataValidations count="10">
    <dataValidation type="list" allowBlank="1" showInputMessage="1" showErrorMessage="1" sqref="L4:L6 F76 F97 L83:L86 F57 F101">
      <formula1>"SI,NO"</formula1>
    </dataValidation>
    <dataValidation type="decimal" operator="greaterThan" allowBlank="1" showInputMessage="1" showErrorMessage="1" sqref="F64:G64">
      <formula1>0</formula1>
    </dataValidation>
    <dataValidation allowBlank="1" showInputMessage="1" showErrorMessage="1" promptTitle="Ayuda" prompt="Funcionarios que ocupan o han ocupado cargos directivos y ejecutivos en el sector público y toman las decisiones respecto a la administración de recursos." sqref="N97"/>
    <dataValidation allowBlank="1" showInputMessage="1" showErrorMessage="1" promptTitle="Ayuda" prompt="Cadena de Titularidad: Interposición de una o varias personas, naturales y/o jurídicas, u otras estructuras jurídicas respecto de la persona natural que tenga la condición de beneficiaria final." sqref="N4:N6"/>
    <dataValidation type="date" allowBlank="1" showInputMessage="1" showErrorMessage="1" promptTitle="Ej:" prompt="01/01/1935" sqref="F12:G12">
      <formula1>7306</formula1>
      <formula2>46022</formula2>
    </dataValidation>
    <dataValidation type="whole" operator="greaterThan" allowBlank="1" showInputMessage="1" showErrorMessage="1" promptTitle="Ej:" prompt="Téléfono fijo: 2830000_x000a_Celular: 70510100" sqref="F31:L32">
      <formula1>1000000</formula1>
    </dataValidation>
    <dataValidation allowBlank="1" showInputMessage="1" showErrorMessage="1" promptTitle="Ayuda" prompt="Alta Gerencia:_x000a_Todos los puestos que vienen despues del Gerente General" sqref="N57"/>
    <dataValidation type="whole" allowBlank="1" showInputMessage="1" showErrorMessage="1" sqref="F61:G61">
      <formula1>1920</formula1>
      <formula2>P61</formula2>
    </dataValidation>
    <dataValidation type="whole" allowBlank="1" showInputMessage="1" showErrorMessage="1" sqref="H61">
      <formula1>1920</formula1>
      <formula2>Q61</formula2>
    </dataValidation>
    <dataValidation operator="greaterThan" allowBlank="1" showInputMessage="1" showErrorMessage="1" sqref="J63"/>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Listas!$E$2:$E$4</xm:f>
          </x14:formula1>
          <xm:sqref>F16</xm:sqref>
        </x14:dataValidation>
        <x14:dataValidation type="list" allowBlank="1" showInputMessage="1" showErrorMessage="1">
          <x14:formula1>
            <xm:f>Listas!$A$2:$A$7</xm:f>
          </x14:formula1>
          <xm:sqref>F110:L110</xm:sqref>
        </x14:dataValidation>
        <x14:dataValidation type="list" allowBlank="1" showInputMessage="1" showErrorMessage="1">
          <x14:formula1>
            <xm:f>Listas!$F$2:$F$10</xm:f>
          </x14:formula1>
          <xm:sqref>F18:G18</xm:sqref>
        </x14:dataValidation>
        <x14:dataValidation type="list" operator="greaterThan" allowBlank="1" showInputMessage="1" showErrorMessage="1">
          <x14:formula1>
            <xm:f>Listas!$G$2:$G$5</xm:f>
          </x14:formula1>
          <xm:sqref>F63:I63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218"/>
  <sheetViews>
    <sheetView showRowColHeaders="0" zoomScaleNormal="100" workbookViewId="0"/>
  </sheetViews>
  <sheetFormatPr baseColWidth="10" defaultColWidth="0" defaultRowHeight="18.75" customHeight="1" zeroHeight="1" x14ac:dyDescent="0.3"/>
  <cols>
    <col min="1" max="1" width="4.7109375" style="27" customWidth="1"/>
    <col min="2" max="2" width="1" style="27" customWidth="1"/>
    <col min="3" max="3" width="13" style="37" customWidth="1"/>
    <col min="4" max="4" width="12" style="37" customWidth="1"/>
    <col min="5" max="5" width="1.7109375" style="37" customWidth="1"/>
    <col min="6" max="7" width="13" style="37" customWidth="1"/>
    <col min="8" max="8" width="4.7109375" style="27" customWidth="1"/>
    <col min="9" max="9" width="10" style="27" customWidth="1"/>
    <col min="10" max="10" width="7.28515625" style="27" customWidth="1"/>
    <col min="11" max="11" width="10" style="27" customWidth="1"/>
    <col min="12" max="12" width="1.85546875" style="27" customWidth="1"/>
    <col min="13" max="13" width="5.5703125" style="27" customWidth="1"/>
    <col min="14" max="14" width="2.42578125" style="27" customWidth="1"/>
    <col min="15" max="15" width="8.5703125" style="18" hidden="1" customWidth="1"/>
    <col min="16" max="16" width="6.7109375" style="18" hidden="1" customWidth="1"/>
    <col min="17" max="17" width="15.140625" style="18" hidden="1" customWidth="1"/>
    <col min="18" max="16384" width="11.42578125" style="18" hidden="1"/>
  </cols>
  <sheetData>
    <row r="1" spans="1:27" ht="27.95" customHeight="1" x14ac:dyDescent="0.35">
      <c r="A1" s="161"/>
      <c r="B1" s="162"/>
      <c r="C1" s="279" t="s">
        <v>71</v>
      </c>
      <c r="D1" s="165"/>
      <c r="E1" s="165"/>
      <c r="F1" s="165"/>
      <c r="G1" s="165"/>
      <c r="H1" s="237"/>
      <c r="I1" s="237"/>
      <c r="J1" s="237"/>
      <c r="K1" s="161"/>
      <c r="L1" s="161"/>
      <c r="M1" s="161"/>
      <c r="N1" s="161"/>
      <c r="T1" s="18" t="s">
        <v>251</v>
      </c>
    </row>
    <row r="2" spans="1:27" ht="12" customHeight="1" x14ac:dyDescent="0.35">
      <c r="A2" s="161"/>
      <c r="B2" s="162"/>
      <c r="C2" s="165"/>
      <c r="D2" s="165"/>
      <c r="E2" s="165"/>
      <c r="F2" s="165"/>
      <c r="G2" s="165"/>
      <c r="H2" s="237"/>
      <c r="I2" s="237"/>
      <c r="J2" s="237"/>
      <c r="K2" s="161"/>
      <c r="L2" s="161"/>
      <c r="M2" s="161"/>
      <c r="N2" s="161"/>
    </row>
    <row r="3" spans="1:27" ht="17.25" customHeight="1" x14ac:dyDescent="0.3">
      <c r="A3" s="161"/>
      <c r="B3" s="182"/>
      <c r="C3" s="186" t="s">
        <v>279</v>
      </c>
      <c r="D3" s="238"/>
      <c r="E3" s="238"/>
      <c r="F3" s="238"/>
      <c r="G3" s="238"/>
      <c r="H3" s="239"/>
      <c r="I3" s="239"/>
      <c r="J3" s="239"/>
      <c r="K3" s="171"/>
      <c r="L3" s="171"/>
      <c r="M3" s="161"/>
      <c r="N3" s="161"/>
    </row>
    <row r="4" spans="1:27" ht="17.25" customHeight="1" x14ac:dyDescent="0.3">
      <c r="A4" s="161"/>
      <c r="B4" s="240"/>
      <c r="C4" s="177" t="s">
        <v>195</v>
      </c>
      <c r="D4" s="376" t="s">
        <v>196</v>
      </c>
      <c r="E4" s="376"/>
      <c r="F4" s="241" t="s">
        <v>197</v>
      </c>
      <c r="G4" s="177" t="s">
        <v>198</v>
      </c>
      <c r="H4" s="376"/>
      <c r="I4" s="376"/>
      <c r="J4" s="242"/>
      <c r="K4" s="242"/>
      <c r="L4" s="171"/>
      <c r="M4" s="161"/>
      <c r="N4" s="161"/>
    </row>
    <row r="5" spans="1:27" x14ac:dyDescent="0.3">
      <c r="A5" s="161"/>
      <c r="B5" s="182"/>
      <c r="C5" s="186" t="s">
        <v>179</v>
      </c>
      <c r="D5" s="243"/>
      <c r="E5" s="243"/>
      <c r="F5" s="243"/>
      <c r="G5" s="243"/>
      <c r="H5" s="243"/>
      <c r="I5" s="243"/>
      <c r="J5" s="243"/>
      <c r="K5" s="243"/>
      <c r="L5" s="243"/>
      <c r="M5" s="244"/>
      <c r="N5" s="161"/>
    </row>
    <row r="6" spans="1:27" ht="41.25" customHeight="1" x14ac:dyDescent="0.3">
      <c r="A6" s="245"/>
      <c r="B6" s="246"/>
      <c r="C6" s="378" t="s">
        <v>276</v>
      </c>
      <c r="D6" s="378"/>
      <c r="E6" s="378"/>
      <c r="F6" s="378"/>
      <c r="G6" s="378"/>
      <c r="H6" s="378"/>
      <c r="I6" s="378"/>
      <c r="J6" s="378"/>
      <c r="K6" s="378"/>
      <c r="L6" s="378"/>
      <c r="M6" s="247"/>
      <c r="N6" s="161"/>
      <c r="R6" s="18" t="s">
        <v>185</v>
      </c>
      <c r="S6" s="18" t="s">
        <v>186</v>
      </c>
      <c r="T6" s="18" t="s">
        <v>187</v>
      </c>
      <c r="U6" s="18" t="s">
        <v>188</v>
      </c>
      <c r="V6" s="18" t="s">
        <v>189</v>
      </c>
      <c r="W6" s="18" t="s">
        <v>190</v>
      </c>
      <c r="X6" s="18" t="s">
        <v>191</v>
      </c>
      <c r="Y6" s="18" t="s">
        <v>192</v>
      </c>
      <c r="Z6" s="18" t="s">
        <v>193</v>
      </c>
      <c r="AA6" s="18" t="s">
        <v>194</v>
      </c>
    </row>
    <row r="7" spans="1:27" ht="6" customHeight="1" x14ac:dyDescent="0.3">
      <c r="A7" s="161"/>
      <c r="B7" s="161"/>
      <c r="C7" s="358"/>
      <c r="D7" s="358"/>
      <c r="E7" s="358"/>
      <c r="F7" s="358"/>
      <c r="G7" s="358"/>
      <c r="H7" s="358"/>
      <c r="I7" s="358"/>
      <c r="J7" s="358"/>
      <c r="K7" s="358"/>
      <c r="L7" s="168"/>
      <c r="M7" s="168"/>
      <c r="N7" s="161"/>
    </row>
    <row r="8" spans="1:27" s="232" customFormat="1" ht="12" customHeight="1" x14ac:dyDescent="0.25">
      <c r="A8" s="228"/>
      <c r="B8" s="229"/>
      <c r="C8" s="174"/>
      <c r="D8" s="353" t="s">
        <v>277</v>
      </c>
      <c r="E8" s="354"/>
      <c r="F8" s="354"/>
      <c r="G8" s="354"/>
      <c r="H8" s="355"/>
      <c r="I8" s="353" t="s">
        <v>278</v>
      </c>
      <c r="J8" s="353"/>
      <c r="K8" s="353" t="s">
        <v>278</v>
      </c>
      <c r="L8" s="230"/>
      <c r="M8" s="231"/>
      <c r="N8" s="228"/>
    </row>
    <row r="9" spans="1:27" ht="18.75" customHeight="1" x14ac:dyDescent="0.3">
      <c r="B9" s="34"/>
      <c r="C9" s="322" t="s">
        <v>257</v>
      </c>
      <c r="D9" s="143"/>
      <c r="E9" s="136"/>
      <c r="F9" s="134" t="str">
        <f>W9</f>
        <v>Clic en Natural o Jurídico</v>
      </c>
      <c r="G9" s="136"/>
      <c r="H9" s="18"/>
      <c r="I9" s="133"/>
      <c r="J9" s="133"/>
      <c r="K9" s="133"/>
      <c r="L9" s="20"/>
      <c r="M9" s="26"/>
      <c r="O9" s="18">
        <f>IF(D9="Natural",1,0)</f>
        <v>0</v>
      </c>
      <c r="P9" s="18">
        <f>IF(D9="Jurídico",1,0)</f>
        <v>0</v>
      </c>
      <c r="R9" s="18">
        <f>'P1'!$F$10</f>
        <v>0</v>
      </c>
      <c r="S9" s="18">
        <f>'J1'!$F$6</f>
        <v>0</v>
      </c>
      <c r="T9" s="18">
        <f>IF(D9="Natural",R9,S9)</f>
        <v>0</v>
      </c>
      <c r="U9" s="18">
        <f>'P1'!$Q$117</f>
        <v>0</v>
      </c>
      <c r="V9" s="18">
        <f>'J1'!$P$86</f>
        <v>0</v>
      </c>
      <c r="W9" s="18" t="str">
        <f>IF(Z9=0,"Clic en Natural o Jurídico",AA9)</f>
        <v>Clic en Natural o Jurídico</v>
      </c>
      <c r="X9" s="18">
        <f>IF(AND(D9&lt;&gt;"",(U9+V9)&lt;&gt;0),IF(D9="Natural",1,IF(D9="Jurídico",0,2)),2)</f>
        <v>2</v>
      </c>
      <c r="Y9" s="18">
        <f>IF(X9=1,5,IF(X9=0,4,2))</f>
        <v>2</v>
      </c>
      <c r="Z9" s="18">
        <f>IF(X9=1,U9,V9)</f>
        <v>0</v>
      </c>
      <c r="AA9" s="18" t="str">
        <f>IF(Z9&lt;&gt;Y9,"Falta llenar Datos",T9)</f>
        <v>Falta llenar Datos</v>
      </c>
    </row>
    <row r="10" spans="1:27" ht="6" customHeight="1" x14ac:dyDescent="0.3">
      <c r="B10" s="34"/>
      <c r="C10" s="91"/>
      <c r="D10" s="91"/>
      <c r="E10" s="91"/>
      <c r="F10" s="91"/>
      <c r="G10" s="91"/>
      <c r="H10" s="137"/>
      <c r="I10" s="138"/>
      <c r="J10" s="138"/>
      <c r="K10" s="138"/>
      <c r="L10" s="20"/>
      <c r="M10" s="26"/>
    </row>
    <row r="11" spans="1:27" x14ac:dyDescent="0.3">
      <c r="B11" s="34"/>
      <c r="C11" s="322" t="s">
        <v>257</v>
      </c>
      <c r="D11" s="143"/>
      <c r="E11" s="136"/>
      <c r="F11" s="134" t="str">
        <f>W11</f>
        <v>Clic en Natural o Jurídico</v>
      </c>
      <c r="G11" s="136"/>
      <c r="H11" s="18"/>
      <c r="I11" s="133"/>
      <c r="J11" s="133"/>
      <c r="K11" s="133"/>
      <c r="L11" s="20"/>
      <c r="M11" s="26"/>
      <c r="O11" s="18">
        <f>IF(D11="Natural",1,0)</f>
        <v>0</v>
      </c>
      <c r="P11" s="18">
        <f>IF(D11="Jurídico",1,0)</f>
        <v>0</v>
      </c>
      <c r="R11" s="18">
        <f>'P2'!$F$10</f>
        <v>0</v>
      </c>
      <c r="S11" s="18">
        <f>'J2'!$F$6</f>
        <v>0</v>
      </c>
      <c r="T11" s="18">
        <f>IF(D11="Natural",R11,S11)</f>
        <v>0</v>
      </c>
      <c r="U11" s="18">
        <f>'P2'!$Q$117</f>
        <v>0</v>
      </c>
      <c r="V11" s="18">
        <f>'J2'!$P$86</f>
        <v>0</v>
      </c>
      <c r="W11" s="18" t="str">
        <f>IF(Z11=0,"Clic en Natural o Jurídico",AA11)</f>
        <v>Clic en Natural o Jurídico</v>
      </c>
      <c r="X11" s="18">
        <f>IF(AND(D11&lt;&gt;"",(U11+V11)&lt;&gt;0),IF(D11="Natural",1,IF(D11="Jurídico",0,2)),2)</f>
        <v>2</v>
      </c>
      <c r="Y11" s="18">
        <f>IF(X11=1,5,IF(X11=0,4,2))</f>
        <v>2</v>
      </c>
      <c r="Z11" s="18">
        <f>IF(X11=1,U11,V11)</f>
        <v>0</v>
      </c>
      <c r="AA11" s="18" t="str">
        <f>IF(Z11&lt;&gt;Y11,"Falta llenar Datos",T11)</f>
        <v>Falta llenar Datos</v>
      </c>
    </row>
    <row r="12" spans="1:27" ht="6" customHeight="1" x14ac:dyDescent="0.3">
      <c r="B12" s="34"/>
      <c r="C12" s="91"/>
      <c r="D12" s="91"/>
      <c r="E12" s="91"/>
      <c r="F12" s="91"/>
      <c r="G12" s="91"/>
      <c r="H12" s="137"/>
      <c r="I12" s="138"/>
      <c r="J12" s="138"/>
      <c r="K12" s="138"/>
      <c r="L12" s="20"/>
      <c r="M12" s="26"/>
    </row>
    <row r="13" spans="1:27" x14ac:dyDescent="0.3">
      <c r="B13" s="34"/>
      <c r="C13" s="322" t="s">
        <v>257</v>
      </c>
      <c r="D13" s="143"/>
      <c r="E13" s="136"/>
      <c r="F13" s="134" t="str">
        <f>W13</f>
        <v>Clic en Natural o Jurídico</v>
      </c>
      <c r="G13" s="136"/>
      <c r="H13" s="18"/>
      <c r="I13" s="133"/>
      <c r="J13" s="133"/>
      <c r="K13" s="133"/>
      <c r="L13" s="20"/>
      <c r="M13" s="26"/>
      <c r="O13" s="18">
        <f>IF(D13="Natural",1,0)</f>
        <v>0</v>
      </c>
      <c r="P13" s="18">
        <f>IF(D13="Jurídico",1,0)</f>
        <v>0</v>
      </c>
      <c r="R13" s="18">
        <f>'P3'!$F$10</f>
        <v>0</v>
      </c>
      <c r="S13" s="18">
        <f>'J3'!$F$6</f>
        <v>0</v>
      </c>
      <c r="T13" s="18">
        <f>IF(D13="Natural",R13,S13)</f>
        <v>0</v>
      </c>
      <c r="U13" s="18">
        <f>'P3'!$Q$117</f>
        <v>0</v>
      </c>
      <c r="V13" s="18">
        <f>'J3'!$P$86</f>
        <v>0</v>
      </c>
      <c r="W13" s="18" t="str">
        <f>IF(Z13=0,"Clic en Natural o Jurídico",AA13)</f>
        <v>Clic en Natural o Jurídico</v>
      </c>
      <c r="X13" s="18">
        <f>IF(AND(D13&lt;&gt;"",(U13+V13)&lt;&gt;0),IF(D13="Natural",1,IF(D13="Jurídico",0,2)),2)</f>
        <v>2</v>
      </c>
      <c r="Y13" s="18">
        <f>IF(X13=1,5,IF(X13=0,4,2))</f>
        <v>2</v>
      </c>
      <c r="Z13" s="18">
        <f>IF(X13=1,U13,V13)</f>
        <v>0</v>
      </c>
      <c r="AA13" s="18" t="str">
        <f>IF(Z13&lt;&gt;Y13,"Falta llenar Datos",T13)</f>
        <v>Falta llenar Datos</v>
      </c>
    </row>
    <row r="14" spans="1:27" ht="6" customHeight="1" x14ac:dyDescent="0.3">
      <c r="B14" s="34"/>
      <c r="C14" s="91"/>
      <c r="D14" s="91"/>
      <c r="E14" s="91"/>
      <c r="F14" s="91"/>
      <c r="G14" s="91"/>
      <c r="H14" s="139"/>
      <c r="I14" s="139"/>
      <c r="J14" s="139"/>
      <c r="K14" s="139"/>
      <c r="L14" s="20"/>
      <c r="M14" s="26"/>
    </row>
    <row r="15" spans="1:27" x14ac:dyDescent="0.3">
      <c r="B15" s="34"/>
      <c r="C15" s="322" t="s">
        <v>257</v>
      </c>
      <c r="D15" s="143"/>
      <c r="E15" s="140"/>
      <c r="F15" s="256" t="str">
        <f>W15</f>
        <v>Clic en Natural o Jurídico</v>
      </c>
      <c r="G15" s="136"/>
      <c r="H15" s="18"/>
      <c r="I15" s="248"/>
      <c r="J15" s="248"/>
      <c r="K15" s="248"/>
      <c r="L15" s="20"/>
      <c r="M15" s="26"/>
      <c r="O15" s="18">
        <f>IF(D15="Natural",1,0)</f>
        <v>0</v>
      </c>
      <c r="P15" s="18">
        <f>IF(D15="Jurídico",1,0)</f>
        <v>0</v>
      </c>
      <c r="R15" s="18">
        <f>'P4'!$F$10</f>
        <v>0</v>
      </c>
      <c r="T15" s="18">
        <f>IF(D15="Natural",R15,S15)</f>
        <v>0</v>
      </c>
      <c r="U15" s="18">
        <f>'P4'!$Q$117</f>
        <v>0</v>
      </c>
      <c r="W15" s="18" t="str">
        <f>IF(Z15=0,"Clic en Natural o Jurídico",AA15)</f>
        <v>Clic en Natural o Jurídico</v>
      </c>
      <c r="X15" s="18">
        <f>IF(AND(D15&lt;&gt;"",(U15+V15)&lt;&gt;0),IF(D15="Natural",1,IF(D15="Jurídico",0,2)),2)</f>
        <v>2</v>
      </c>
      <c r="Y15" s="18">
        <f>IF(X15=1,5,IF(X15=0,4,2))</f>
        <v>2</v>
      </c>
      <c r="Z15" s="18">
        <f>IF(X15=1,U15,V15)</f>
        <v>0</v>
      </c>
      <c r="AA15" s="18" t="str">
        <f>IF(Z15&lt;&gt;Y15,"Falta llenar Datos",T15)</f>
        <v>Falta llenar Datos</v>
      </c>
    </row>
    <row r="16" spans="1:27" ht="6" customHeight="1" x14ac:dyDescent="0.3">
      <c r="B16" s="34"/>
      <c r="C16" s="91"/>
      <c r="D16" s="140"/>
      <c r="E16" s="140"/>
      <c r="F16" s="140"/>
      <c r="G16" s="140"/>
      <c r="H16" s="133"/>
      <c r="I16" s="133"/>
      <c r="J16" s="133"/>
      <c r="K16" s="133"/>
      <c r="L16" s="20"/>
      <c r="M16" s="26"/>
    </row>
    <row r="17" spans="2:27" x14ac:dyDescent="0.3">
      <c r="B17" s="34"/>
      <c r="C17" s="322" t="s">
        <v>257</v>
      </c>
      <c r="D17" s="143"/>
      <c r="E17" s="140"/>
      <c r="F17" s="256" t="str">
        <f>W17</f>
        <v>Clic en Natural o Jurídico</v>
      </c>
      <c r="G17" s="136"/>
      <c r="H17" s="18"/>
      <c r="I17" s="248"/>
      <c r="J17" s="248"/>
      <c r="K17" s="248"/>
      <c r="L17" s="20"/>
      <c r="M17" s="26"/>
      <c r="O17" s="18">
        <f>IF(D17="Natural",1,0)</f>
        <v>0</v>
      </c>
      <c r="P17" s="18">
        <f>IF(D17="Jurídico",1,0)</f>
        <v>0</v>
      </c>
      <c r="R17" s="18">
        <f>'P5'!$F$10</f>
        <v>0</v>
      </c>
      <c r="T17" s="18">
        <f>IF(D17="Natural",R17,S17)</f>
        <v>0</v>
      </c>
      <c r="U17" s="18">
        <f>'P5'!$Q$117</f>
        <v>0</v>
      </c>
      <c r="W17" s="18" t="str">
        <f>IF(Z17=0,"Clic en Natural o Jurídico",AA17)</f>
        <v>Clic en Natural o Jurídico</v>
      </c>
      <c r="X17" s="18">
        <f>IF(AND(D17&lt;&gt;"",(U17+V17)&lt;&gt;0),IF(D17="Natural",1,IF(D17="Jurídico",0,2)),2)</f>
        <v>2</v>
      </c>
      <c r="Y17" s="18">
        <f>IF(X17=1,5,IF(X17=0,4,2))</f>
        <v>2</v>
      </c>
      <c r="Z17" s="18">
        <f>IF(X17=1,U17,V17)</f>
        <v>0</v>
      </c>
      <c r="AA17" s="18" t="str">
        <f>IF(Z17&lt;&gt;Y17,"Falta llenar Datos",T17)</f>
        <v>Falta llenar Datos</v>
      </c>
    </row>
    <row r="18" spans="2:27" ht="6" customHeight="1" x14ac:dyDescent="0.3">
      <c r="B18" s="34"/>
      <c r="C18" s="141"/>
      <c r="D18" s="141"/>
      <c r="E18" s="141"/>
      <c r="F18" s="141"/>
      <c r="G18" s="141"/>
      <c r="H18" s="138"/>
      <c r="I18" s="138"/>
      <c r="J18" s="138"/>
      <c r="K18" s="138"/>
      <c r="L18" s="20"/>
      <c r="M18" s="26"/>
    </row>
    <row r="19" spans="2:27" x14ac:dyDescent="0.3">
      <c r="B19" s="34"/>
      <c r="C19" s="142"/>
      <c r="D19" s="142"/>
      <c r="E19" s="142"/>
      <c r="F19" s="142"/>
      <c r="G19" s="142"/>
      <c r="H19" s="377"/>
      <c r="I19" s="377"/>
      <c r="J19" s="377"/>
      <c r="K19" s="377"/>
      <c r="L19" s="20"/>
      <c r="M19" s="26"/>
      <c r="X19" s="18">
        <v>2</v>
      </c>
    </row>
    <row r="20" spans="2:27" ht="6" customHeight="1" x14ac:dyDescent="0.3">
      <c r="B20" s="34"/>
      <c r="C20" s="91"/>
      <c r="D20" s="91"/>
      <c r="E20" s="91"/>
      <c r="F20" s="91"/>
      <c r="G20" s="91"/>
      <c r="H20" s="139"/>
      <c r="I20" s="139"/>
      <c r="J20" s="139"/>
      <c r="K20" s="139"/>
      <c r="L20" s="20"/>
      <c r="M20" s="26"/>
    </row>
    <row r="21" spans="2:27" ht="36.950000000000003" customHeight="1" x14ac:dyDescent="0.3">
      <c r="O21" s="18">
        <v>1</v>
      </c>
    </row>
    <row r="22" spans="2:27" hidden="1" x14ac:dyDescent="0.3"/>
    <row r="23" spans="2:27" hidden="1" x14ac:dyDescent="0.3"/>
    <row r="24" spans="2:27" hidden="1" x14ac:dyDescent="0.3"/>
    <row r="25" spans="2:27" hidden="1" x14ac:dyDescent="0.3"/>
    <row r="26" spans="2:27" hidden="1" x14ac:dyDescent="0.3"/>
    <row r="27" spans="2:27" hidden="1" x14ac:dyDescent="0.3"/>
    <row r="28" spans="2:27" hidden="1" x14ac:dyDescent="0.3"/>
    <row r="29" spans="2:27" hidden="1" x14ac:dyDescent="0.3"/>
    <row r="30" spans="2:27" hidden="1" x14ac:dyDescent="0.3"/>
    <row r="31" spans="2:27" hidden="1" x14ac:dyDescent="0.3"/>
    <row r="32" spans="2:27"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t="18.75" hidden="1" customHeight="1" x14ac:dyDescent="0.3"/>
    <row r="83" ht="18.75" hidden="1" customHeight="1" x14ac:dyDescent="0.3"/>
    <row r="84" ht="18.75" hidden="1" customHeight="1" x14ac:dyDescent="0.3"/>
    <row r="85" ht="18.75" hidden="1" customHeight="1" x14ac:dyDescent="0.3"/>
    <row r="86" ht="18.75" hidden="1" customHeight="1" x14ac:dyDescent="0.3"/>
    <row r="87" ht="18.75" hidden="1" customHeight="1" x14ac:dyDescent="0.3"/>
    <row r="88" ht="18.75" hidden="1" customHeight="1" x14ac:dyDescent="0.3"/>
    <row r="89" ht="18.75" hidden="1" customHeight="1" x14ac:dyDescent="0.3"/>
    <row r="90" ht="18.75" hidden="1" customHeight="1" x14ac:dyDescent="0.3"/>
    <row r="91" ht="18.75" hidden="1" customHeight="1" x14ac:dyDescent="0.3"/>
    <row r="92" ht="18.75" hidden="1" customHeight="1" x14ac:dyDescent="0.3"/>
    <row r="93" ht="18.75" hidden="1" customHeight="1" x14ac:dyDescent="0.3"/>
    <row r="94" ht="18.75" hidden="1" customHeight="1" x14ac:dyDescent="0.3"/>
    <row r="95" ht="18.75" hidden="1" customHeight="1" x14ac:dyDescent="0.3"/>
    <row r="96" ht="18.75" hidden="1" customHeight="1" x14ac:dyDescent="0.3"/>
    <row r="97" ht="18.75" hidden="1" customHeight="1" x14ac:dyDescent="0.3"/>
    <row r="98" ht="18.75" hidden="1" customHeight="1" x14ac:dyDescent="0.3"/>
    <row r="99" ht="18.75" hidden="1" customHeight="1" x14ac:dyDescent="0.3"/>
    <row r="100" ht="18.75" hidden="1" customHeight="1" x14ac:dyDescent="0.3"/>
    <row r="101" ht="18.75" hidden="1" customHeight="1" x14ac:dyDescent="0.3"/>
    <row r="102" ht="18.75" hidden="1" customHeight="1" x14ac:dyDescent="0.3"/>
    <row r="103" ht="18.75" hidden="1" customHeight="1" x14ac:dyDescent="0.3"/>
    <row r="104" ht="18.75" hidden="1" customHeight="1" x14ac:dyDescent="0.3"/>
    <row r="105" ht="18.75" hidden="1" customHeight="1" x14ac:dyDescent="0.3"/>
    <row r="106" ht="18.75" hidden="1" customHeight="1" x14ac:dyDescent="0.3"/>
    <row r="107" ht="18.75" hidden="1" customHeight="1" x14ac:dyDescent="0.3"/>
    <row r="108" ht="18.75" hidden="1" customHeight="1" x14ac:dyDescent="0.3"/>
    <row r="109" ht="18.75" hidden="1" customHeight="1" x14ac:dyDescent="0.3"/>
    <row r="110" ht="18.75" hidden="1" customHeight="1" x14ac:dyDescent="0.3"/>
    <row r="111" ht="18.75" hidden="1" customHeight="1" x14ac:dyDescent="0.3"/>
    <row r="112" ht="18.75" hidden="1" customHeight="1" x14ac:dyDescent="0.3"/>
    <row r="113" ht="18.75" hidden="1" customHeight="1" x14ac:dyDescent="0.3"/>
    <row r="114" ht="18.75" hidden="1" customHeight="1" x14ac:dyDescent="0.3"/>
    <row r="115" ht="18.75" hidden="1" customHeight="1" x14ac:dyDescent="0.3"/>
    <row r="116" ht="18.75" hidden="1" customHeight="1" x14ac:dyDescent="0.3"/>
    <row r="117" ht="18.75" hidden="1" customHeight="1" x14ac:dyDescent="0.3"/>
    <row r="118" ht="18.75" hidden="1" customHeight="1" x14ac:dyDescent="0.3"/>
    <row r="119" ht="18.75" hidden="1" customHeight="1" x14ac:dyDescent="0.3"/>
    <row r="120" ht="18.75" hidden="1" customHeight="1" x14ac:dyDescent="0.3"/>
    <row r="121" ht="18.75" hidden="1" customHeight="1" x14ac:dyDescent="0.3"/>
    <row r="122" ht="18.75" hidden="1" customHeight="1" x14ac:dyDescent="0.3"/>
    <row r="123" ht="18.75" hidden="1" customHeight="1" x14ac:dyDescent="0.3"/>
    <row r="124" ht="18.75" hidden="1" customHeight="1" x14ac:dyDescent="0.3"/>
    <row r="125" ht="18.75" hidden="1" customHeight="1" x14ac:dyDescent="0.3"/>
    <row r="126" ht="18.75" hidden="1" customHeight="1" x14ac:dyDescent="0.3"/>
    <row r="127" ht="18.75" hidden="1" customHeight="1" x14ac:dyDescent="0.3"/>
    <row r="128" ht="18.75" hidden="1" customHeight="1" x14ac:dyDescent="0.3"/>
    <row r="129" ht="18.75" hidden="1" customHeight="1" x14ac:dyDescent="0.3"/>
    <row r="130" ht="18.75" hidden="1" customHeight="1" x14ac:dyDescent="0.3"/>
    <row r="131" ht="18.75" hidden="1" customHeight="1" x14ac:dyDescent="0.3"/>
    <row r="132" ht="18.75" hidden="1" customHeight="1" x14ac:dyDescent="0.3"/>
    <row r="133" ht="18.75" hidden="1" customHeight="1" x14ac:dyDescent="0.3"/>
    <row r="134" ht="18.75" hidden="1" customHeight="1" x14ac:dyDescent="0.3"/>
    <row r="135" ht="18.75" hidden="1" customHeight="1" x14ac:dyDescent="0.3"/>
    <row r="136" ht="18.75" hidden="1" customHeight="1" x14ac:dyDescent="0.3"/>
    <row r="137" ht="18.75" hidden="1" customHeight="1" x14ac:dyDescent="0.3"/>
    <row r="138" ht="18.75" hidden="1" customHeight="1" x14ac:dyDescent="0.3"/>
    <row r="139" ht="18.75" hidden="1" customHeight="1" x14ac:dyDescent="0.3"/>
    <row r="140" ht="18.75" hidden="1" customHeight="1" x14ac:dyDescent="0.3"/>
    <row r="141" ht="18.75" hidden="1" customHeight="1" x14ac:dyDescent="0.3"/>
    <row r="142" ht="18.75" hidden="1" customHeight="1" x14ac:dyDescent="0.3"/>
    <row r="143" ht="18.75" hidden="1" customHeight="1" x14ac:dyDescent="0.3"/>
    <row r="144" ht="18.75" hidden="1" customHeight="1" x14ac:dyDescent="0.3"/>
    <row r="145" ht="18.75" hidden="1" customHeight="1" x14ac:dyDescent="0.3"/>
    <row r="146" ht="18.75" hidden="1" customHeight="1" x14ac:dyDescent="0.3"/>
    <row r="147" ht="18.75" hidden="1" customHeight="1" x14ac:dyDescent="0.3"/>
    <row r="148" ht="18.75" hidden="1" customHeight="1" x14ac:dyDescent="0.3"/>
    <row r="149" ht="18.75" hidden="1" customHeight="1" x14ac:dyDescent="0.3"/>
    <row r="150" ht="18.75" hidden="1" customHeight="1" x14ac:dyDescent="0.3"/>
    <row r="151" ht="18.75" hidden="1" customHeight="1" x14ac:dyDescent="0.3"/>
    <row r="152" ht="18.75" hidden="1" customHeight="1" x14ac:dyDescent="0.3"/>
    <row r="153" ht="18.75" hidden="1" customHeight="1" x14ac:dyDescent="0.3"/>
    <row r="154" ht="18.75" hidden="1" customHeight="1" x14ac:dyDescent="0.3"/>
    <row r="155" ht="18.75" hidden="1" customHeight="1" x14ac:dyDescent="0.3"/>
    <row r="156" ht="18.75" hidden="1" customHeight="1" x14ac:dyDescent="0.3"/>
    <row r="157" ht="18.75" hidden="1" customHeight="1" x14ac:dyDescent="0.3"/>
    <row r="158" ht="18.75" hidden="1" customHeight="1" x14ac:dyDescent="0.3"/>
    <row r="159" ht="18.75" hidden="1" customHeight="1" x14ac:dyDescent="0.3"/>
    <row r="160" ht="18.75" hidden="1" customHeight="1" x14ac:dyDescent="0.3"/>
    <row r="161" ht="18.75" hidden="1" customHeight="1" x14ac:dyDescent="0.3"/>
    <row r="162" ht="18.75" hidden="1" customHeight="1" x14ac:dyDescent="0.3"/>
    <row r="163" ht="18.75" hidden="1" customHeight="1" x14ac:dyDescent="0.3"/>
    <row r="164" ht="18.75" hidden="1" customHeight="1" x14ac:dyDescent="0.3"/>
    <row r="165" ht="18.75" hidden="1" customHeight="1" x14ac:dyDescent="0.3"/>
    <row r="166" ht="18.75" hidden="1" customHeight="1" x14ac:dyDescent="0.3"/>
    <row r="167" ht="18.75" hidden="1" customHeight="1" x14ac:dyDescent="0.3"/>
    <row r="168" ht="18.75" hidden="1" customHeight="1" x14ac:dyDescent="0.3"/>
    <row r="169" ht="18.75" hidden="1" customHeight="1" x14ac:dyDescent="0.3"/>
    <row r="170" ht="18.75" hidden="1" customHeight="1" x14ac:dyDescent="0.3"/>
    <row r="171" ht="18.75" customHeight="1" x14ac:dyDescent="0.3"/>
    <row r="172" ht="18.75" hidden="1" customHeight="1" x14ac:dyDescent="0.3"/>
    <row r="173" ht="18.75" hidden="1" customHeight="1" x14ac:dyDescent="0.3"/>
    <row r="174" ht="18.75" hidden="1" customHeight="1" x14ac:dyDescent="0.3"/>
    <row r="175" ht="18.75" hidden="1" customHeight="1" x14ac:dyDescent="0.3"/>
    <row r="176" ht="18.75" hidden="1" customHeight="1" x14ac:dyDescent="0.3"/>
    <row r="177" ht="18.75" hidden="1" customHeight="1" x14ac:dyDescent="0.3"/>
    <row r="178" ht="18.75" hidden="1" customHeight="1" x14ac:dyDescent="0.3"/>
    <row r="179" ht="18.75" hidden="1" customHeight="1" x14ac:dyDescent="0.3"/>
    <row r="180" ht="18.75" hidden="1" customHeight="1" x14ac:dyDescent="0.3"/>
    <row r="181" ht="18.75" hidden="1" customHeight="1" x14ac:dyDescent="0.3"/>
    <row r="182" ht="18.75" hidden="1" customHeight="1" x14ac:dyDescent="0.3"/>
    <row r="183" ht="18.75" hidden="1" customHeight="1" x14ac:dyDescent="0.3"/>
    <row r="184" ht="18.75" hidden="1" customHeight="1" x14ac:dyDescent="0.3"/>
    <row r="185" ht="18.75" hidden="1" customHeight="1" x14ac:dyDescent="0.3"/>
    <row r="186" ht="18.75" hidden="1" customHeight="1" x14ac:dyDescent="0.3"/>
    <row r="187" ht="18.75" hidden="1" customHeight="1" x14ac:dyDescent="0.3"/>
    <row r="188" ht="18.75" hidden="1" customHeight="1" x14ac:dyDescent="0.3"/>
    <row r="189" ht="18.75" hidden="1" customHeight="1" x14ac:dyDescent="0.3"/>
    <row r="190" ht="18.75" hidden="1" customHeight="1" x14ac:dyDescent="0.3"/>
    <row r="191" ht="18.75" hidden="1" customHeight="1" x14ac:dyDescent="0.3"/>
    <row r="192" ht="18.75" hidden="1" customHeight="1" x14ac:dyDescent="0.3"/>
    <row r="193" ht="18.75" hidden="1" customHeight="1" x14ac:dyDescent="0.3"/>
    <row r="194" ht="18.75" hidden="1" customHeight="1" x14ac:dyDescent="0.3"/>
    <row r="195" ht="18.75" hidden="1" customHeight="1" x14ac:dyDescent="0.3"/>
    <row r="196" ht="18.75" hidden="1" customHeight="1" x14ac:dyDescent="0.3"/>
    <row r="197" ht="18.75" hidden="1" customHeight="1" x14ac:dyDescent="0.3"/>
    <row r="198" ht="18.75" hidden="1" customHeight="1" x14ac:dyDescent="0.3"/>
    <row r="199" ht="18.75" hidden="1" customHeight="1" x14ac:dyDescent="0.3"/>
    <row r="200" ht="18.75" hidden="1" customHeight="1" x14ac:dyDescent="0.3"/>
    <row r="201" ht="18.75" hidden="1" customHeight="1" x14ac:dyDescent="0.3"/>
    <row r="202" ht="18.75" hidden="1" customHeight="1" x14ac:dyDescent="0.3"/>
    <row r="203" ht="18.75" hidden="1" customHeight="1" x14ac:dyDescent="0.3"/>
    <row r="204" ht="18.75" hidden="1" customHeight="1" x14ac:dyDescent="0.3"/>
    <row r="205" ht="18.75" hidden="1" customHeight="1" x14ac:dyDescent="0.3"/>
    <row r="206" ht="18.75" hidden="1" customHeight="1" x14ac:dyDescent="0.3"/>
    <row r="207" ht="18.75" hidden="1" customHeight="1" x14ac:dyDescent="0.3"/>
    <row r="208" ht="18.75" hidden="1" customHeight="1" x14ac:dyDescent="0.3"/>
    <row r="209" ht="18.75" hidden="1" customHeight="1" x14ac:dyDescent="0.3"/>
    <row r="210" ht="18.75" hidden="1" customHeight="1" x14ac:dyDescent="0.3"/>
    <row r="211" ht="18.75" hidden="1" customHeight="1" x14ac:dyDescent="0.3"/>
    <row r="212" ht="18.75" hidden="1" customHeight="1" x14ac:dyDescent="0.3"/>
    <row r="213" ht="18.75" hidden="1" customHeight="1" x14ac:dyDescent="0.3"/>
    <row r="214" ht="18.75" hidden="1" customHeight="1" x14ac:dyDescent="0.3"/>
    <row r="215" ht="18.75" hidden="1" customHeight="1" x14ac:dyDescent="0.3"/>
    <row r="216" ht="18.75" hidden="1" customHeight="1" x14ac:dyDescent="0.3"/>
    <row r="217" ht="18.75" hidden="1" customHeight="1" x14ac:dyDescent="0.3"/>
    <row r="218" ht="18.75" hidden="1" customHeight="1" x14ac:dyDescent="0.3"/>
  </sheetData>
  <sheetProtection sheet="1" objects="1" scenarios="1"/>
  <mergeCells count="5">
    <mergeCell ref="D4:E4"/>
    <mergeCell ref="H4:I4"/>
    <mergeCell ref="H19:K19"/>
    <mergeCell ref="C7:K7"/>
    <mergeCell ref="C6:L6"/>
  </mergeCells>
  <conditionalFormatting sqref="H19:K19 I9:K9 F9 I11:K11 F11 I13:K13 F13">
    <cfRule type="cellIs" dxfId="224" priority="15" operator="equal">
      <formula>"Clic en Natural o Jurídico"</formula>
    </cfRule>
  </conditionalFormatting>
  <conditionalFormatting sqref="I9">
    <cfRule type="expression" dxfId="223" priority="14">
      <formula>$O$9</formula>
    </cfRule>
  </conditionalFormatting>
  <conditionalFormatting sqref="K9">
    <cfRule type="expression" dxfId="222" priority="13">
      <formula>$P$9</formula>
    </cfRule>
  </conditionalFormatting>
  <conditionalFormatting sqref="I11">
    <cfRule type="expression" dxfId="221" priority="12">
      <formula>$O$11</formula>
    </cfRule>
  </conditionalFormatting>
  <conditionalFormatting sqref="I13">
    <cfRule type="expression" dxfId="220" priority="11">
      <formula>$O$13</formula>
    </cfRule>
  </conditionalFormatting>
  <conditionalFormatting sqref="K11">
    <cfRule type="expression" dxfId="219" priority="10">
      <formula>$P$11</formula>
    </cfRule>
  </conditionalFormatting>
  <conditionalFormatting sqref="K13">
    <cfRule type="expression" dxfId="218" priority="9">
      <formula>$P$13</formula>
    </cfRule>
  </conditionalFormatting>
  <conditionalFormatting sqref="I15:J15">
    <cfRule type="cellIs" dxfId="217" priority="8" operator="equal">
      <formula>"Clic en Natural o Jurídico"</formula>
    </cfRule>
  </conditionalFormatting>
  <conditionalFormatting sqref="I15">
    <cfRule type="expression" dxfId="216" priority="7">
      <formula>$O$15</formula>
    </cfRule>
  </conditionalFormatting>
  <conditionalFormatting sqref="I17:J17">
    <cfRule type="cellIs" dxfId="215" priority="5" operator="equal">
      <formula>"Clic en Natural o Jurídico"</formula>
    </cfRule>
  </conditionalFormatting>
  <conditionalFormatting sqref="I17">
    <cfRule type="expression" dxfId="214" priority="4">
      <formula>$O$17</formula>
    </cfRule>
  </conditionalFormatting>
  <conditionalFormatting sqref="F15">
    <cfRule type="cellIs" dxfId="213" priority="2" operator="equal">
      <formula>"Clic en Natural o Jurídico"</formula>
    </cfRule>
  </conditionalFormatting>
  <conditionalFormatting sqref="F17">
    <cfRule type="cellIs" dxfId="212" priority="1" operator="equal">
      <formula>"Clic en Natural o Jurídico"</formula>
    </cfRule>
  </conditionalFormatting>
  <dataValidations count="4">
    <dataValidation allowBlank="1" showInputMessage="1" showErrorMessage="1" promptTitle="Socios/accionistas" prompt="De la empresa que de manera individual posean un porcentaje de al menos 5%._x000a_En caso de que un socio/accionista sea una persona jurídica, se debe declarar también a sus propios socios/accionistas que posean un porcentaje de al menos 5%." sqref="C4"/>
    <dataValidation allowBlank="1" showInputMessage="1" showErrorMessage="1" promptTitle="Personas Naturales" prompt="Que controlen directa o indirectamente la empresa, o en su defecto la información de su Representante Legal." sqref="D4:E4"/>
    <dataValidation allowBlank="1" showInputMessage="1" showErrorMessage="1" promptTitle="Representantes Legales" prompt="Firmas autorizadas ante el Banco" sqref="F4"/>
    <dataValidation allowBlank="1" showInputMessage="1" showErrorMessage="1" promptTitle="Alta Gerencia" prompt="Miembros de la Alta Gerencia del cliente/nuevo cliente" sqref="G4"/>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Listas!$H$2:$H$3</xm:f>
          </x14:formula1>
          <xm:sqref>D9 D11 D13</xm:sqref>
        </x14:dataValidation>
        <x14:dataValidation type="list" allowBlank="1" showInputMessage="1" showErrorMessage="1" promptTitle="Seleccione" prompt="Solo Natural">
          <x14:formula1>
            <xm:f>Listas!$H$2:$H$2</xm:f>
          </x14:formula1>
          <xm:sqref>D17 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09"/>
  <sheetViews>
    <sheetView showRowColHeaders="0" workbookViewId="0"/>
  </sheetViews>
  <sheetFormatPr baseColWidth="10" defaultColWidth="0" defaultRowHeight="18.75" x14ac:dyDescent="0.3"/>
  <cols>
    <col min="1" max="1" width="4.7109375" style="161" customWidth="1"/>
    <col min="2" max="2" width="1" style="161" customWidth="1"/>
    <col min="3" max="3" width="1.7109375" style="181" customWidth="1"/>
    <col min="4" max="4" width="4.7109375" style="161" customWidth="1"/>
    <col min="5" max="5" width="35.28515625" style="164" customWidth="1"/>
    <col min="6" max="6" width="0.5703125" style="164" customWidth="1"/>
    <col min="7" max="7" width="10.5703125" style="164" customWidth="1"/>
    <col min="8" max="10" width="10.5703125" style="161" customWidth="1"/>
    <col min="11" max="11" width="3.7109375" style="161" customWidth="1"/>
    <col min="12" max="12" width="8.28515625" style="161" customWidth="1"/>
    <col min="13" max="16384" width="11.42578125" style="166" hidden="1"/>
  </cols>
  <sheetData>
    <row r="1" spans="2:21" ht="27.95" customHeight="1" x14ac:dyDescent="0.35">
      <c r="B1" s="162"/>
      <c r="C1" s="349" t="s">
        <v>261</v>
      </c>
      <c r="F1" s="165"/>
      <c r="G1" s="165"/>
      <c r="N1" s="166">
        <v>18.5</v>
      </c>
      <c r="Q1" s="166" t="s">
        <v>199</v>
      </c>
      <c r="R1" s="166" t="s">
        <v>200</v>
      </c>
      <c r="S1" s="166" t="s">
        <v>201</v>
      </c>
      <c r="T1" s="166" t="s">
        <v>260</v>
      </c>
    </row>
    <row r="2" spans="2:21" ht="12" customHeight="1" x14ac:dyDescent="0.3">
      <c r="C2" s="167" t="s">
        <v>181</v>
      </c>
      <c r="D2" s="167"/>
      <c r="E2" s="167"/>
      <c r="F2" s="167"/>
      <c r="G2" s="167"/>
      <c r="H2" s="167"/>
      <c r="K2" s="168"/>
      <c r="Q2" s="166" t="s">
        <v>202</v>
      </c>
      <c r="R2" s="166" t="s">
        <v>204</v>
      </c>
      <c r="S2" s="166" t="s">
        <v>205</v>
      </c>
    </row>
    <row r="3" spans="2:21" ht="6" customHeight="1" x14ac:dyDescent="0.3">
      <c r="B3" s="169"/>
      <c r="C3" s="170"/>
      <c r="D3" s="171"/>
      <c r="E3" s="89"/>
      <c r="F3" s="89"/>
      <c r="G3" s="89"/>
      <c r="H3" s="135"/>
      <c r="I3" s="135"/>
      <c r="J3" s="135"/>
      <c r="K3" s="135"/>
      <c r="Q3" s="166" t="s">
        <v>203</v>
      </c>
      <c r="R3" s="166" t="s">
        <v>227</v>
      </c>
      <c r="S3" s="166" t="s">
        <v>206</v>
      </c>
    </row>
    <row r="4" spans="2:21" ht="21" customHeight="1" x14ac:dyDescent="0.3">
      <c r="B4" s="169"/>
      <c r="C4" s="170"/>
      <c r="D4" s="156" t="s">
        <v>210</v>
      </c>
      <c r="E4" s="173"/>
      <c r="F4" s="90"/>
      <c r="G4" s="152"/>
      <c r="H4" s="331" t="str">
        <f>IF(M4=1,"","*")</f>
        <v>*</v>
      </c>
      <c r="I4" s="151"/>
      <c r="J4" s="150"/>
      <c r="K4" s="171"/>
      <c r="M4" s="166">
        <f>IF(G4&lt;&gt;"",1,0)</f>
        <v>0</v>
      </c>
      <c r="N4" s="166">
        <v>1</v>
      </c>
      <c r="O4" s="166">
        <v>2</v>
      </c>
      <c r="P4" s="166">
        <v>3</v>
      </c>
      <c r="Q4" s="166">
        <v>4</v>
      </c>
    </row>
    <row r="5" spans="2:21" ht="6" customHeight="1" x14ac:dyDescent="0.3">
      <c r="B5" s="169"/>
      <c r="C5" s="170"/>
      <c r="D5" s="170"/>
      <c r="E5" s="174"/>
      <c r="F5" s="89"/>
      <c r="G5" s="89"/>
      <c r="H5" s="135"/>
      <c r="I5" s="135"/>
      <c r="J5" s="135"/>
      <c r="K5" s="135"/>
    </row>
    <row r="6" spans="2:21" ht="14.1" customHeight="1" x14ac:dyDescent="0.3">
      <c r="B6" s="169"/>
      <c r="C6" s="170"/>
      <c r="D6" s="170"/>
      <c r="E6" s="175"/>
      <c r="F6" s="176"/>
      <c r="G6" s="177" t="s">
        <v>211</v>
      </c>
      <c r="H6" s="177" t="str">
        <f>IF(O6=0,"Cuenta "&amp;O4,"")</f>
        <v/>
      </c>
      <c r="I6" s="177" t="str">
        <f>IF(P6=0,"Cuenta "&amp;P4,"")</f>
        <v/>
      </c>
      <c r="J6" s="177" t="str">
        <f>IF(Q6=0,"Cuenta "&amp;Q4,"")</f>
        <v/>
      </c>
      <c r="K6" s="135"/>
      <c r="N6" s="166">
        <v>0</v>
      </c>
      <c r="O6" s="166">
        <f>IF($G$4&gt;=O4,0,1)</f>
        <v>1</v>
      </c>
      <c r="P6" s="166">
        <f>IF($G$4&gt;=P4,0,1)</f>
        <v>1</v>
      </c>
      <c r="Q6" s="166">
        <f>IF($G$4&gt;=Q4,0,1)</f>
        <v>1</v>
      </c>
    </row>
    <row r="7" spans="2:21" ht="21.75" customHeight="1" x14ac:dyDescent="0.3">
      <c r="B7" s="169"/>
      <c r="C7" s="170"/>
      <c r="D7" s="156" t="s">
        <v>241</v>
      </c>
      <c r="E7" s="173"/>
      <c r="F7" s="90"/>
      <c r="G7" s="153"/>
      <c r="H7" s="152"/>
      <c r="I7" s="152"/>
      <c r="J7" s="152"/>
      <c r="K7" s="331" t="str">
        <f>IF(M7=1,"","*")</f>
        <v/>
      </c>
      <c r="M7" s="166">
        <f>IF(R7=G4,1,0)</f>
        <v>1</v>
      </c>
      <c r="N7" s="166" t="str">
        <f>IF(AND(N$6=0,G7&lt;&gt;""),G7,"")</f>
        <v/>
      </c>
      <c r="O7" s="166" t="str">
        <f>IF(AND(O6=0,H7&lt;&gt;""),H7,"")</f>
        <v/>
      </c>
      <c r="P7" s="166" t="str">
        <f>IF(AND(P6=0,I7&lt;&gt;""),I7,"")</f>
        <v/>
      </c>
      <c r="Q7" s="166" t="str">
        <f>IF(AND(Q6=0,J7&lt;&gt;""),J7,"")</f>
        <v/>
      </c>
      <c r="R7" s="166">
        <f>IF(N7&lt;&gt;"",1,0)+IF(O7&lt;&gt;"",1,0)+IF(P7&lt;&gt;"",1,0)+IF(Q7&lt;&gt;"",1,0)</f>
        <v>0</v>
      </c>
    </row>
    <row r="8" spans="2:21" ht="6" customHeight="1" x14ac:dyDescent="0.3">
      <c r="B8" s="169"/>
      <c r="C8" s="170"/>
      <c r="D8" s="170"/>
      <c r="E8" s="178"/>
      <c r="F8" s="91"/>
      <c r="G8" s="91"/>
      <c r="H8" s="179"/>
      <c r="I8" s="179"/>
      <c r="J8" s="179"/>
      <c r="K8" s="139"/>
    </row>
    <row r="9" spans="2:21" ht="21.75" customHeight="1" x14ac:dyDescent="0.3">
      <c r="B9" s="169"/>
      <c r="C9" s="170"/>
      <c r="D9" s="156" t="s">
        <v>242</v>
      </c>
      <c r="E9" s="173"/>
      <c r="F9" s="90"/>
      <c r="G9" s="153"/>
      <c r="H9" s="152"/>
      <c r="I9" s="152"/>
      <c r="J9" s="152"/>
      <c r="K9" s="331" t="str">
        <f>IF(M9=1,"","*")</f>
        <v/>
      </c>
      <c r="M9" s="166">
        <f>IF(R9=G4,1,0)</f>
        <v>1</v>
      </c>
      <c r="N9" s="166" t="str">
        <f>IF(AND(N$6=0,G9&lt;&gt;""),G9,"")</f>
        <v/>
      </c>
      <c r="O9" s="166" t="str">
        <f t="shared" ref="O9:Q9" si="0">IF(AND(O$6=0,H9&lt;&gt;""),H9,"")</f>
        <v/>
      </c>
      <c r="P9" s="166" t="str">
        <f t="shared" si="0"/>
        <v/>
      </c>
      <c r="Q9" s="166" t="str">
        <f t="shared" si="0"/>
        <v/>
      </c>
      <c r="R9" s="166">
        <f>IF(N9&lt;&gt;"",1,0)+IF(O9&lt;&gt;"",1,0)+IF(P9&lt;&gt;"",1,0)+IF(Q9&lt;&gt;"",1,0)</f>
        <v>0</v>
      </c>
    </row>
    <row r="10" spans="2:21" ht="6" customHeight="1" x14ac:dyDescent="0.3">
      <c r="B10" s="169"/>
      <c r="C10" s="170"/>
      <c r="D10" s="170"/>
      <c r="E10" s="178"/>
      <c r="F10" s="91"/>
      <c r="G10" s="91"/>
      <c r="H10" s="179"/>
      <c r="I10" s="179"/>
      <c r="J10" s="179"/>
      <c r="K10" s="139"/>
    </row>
    <row r="11" spans="2:21" ht="21.75" customHeight="1" x14ac:dyDescent="0.3">
      <c r="B11" s="169"/>
      <c r="C11" s="170"/>
      <c r="D11" s="156" t="s">
        <v>243</v>
      </c>
      <c r="E11" s="173"/>
      <c r="F11" s="90"/>
      <c r="G11" s="153"/>
      <c r="H11" s="152"/>
      <c r="I11" s="152"/>
      <c r="J11" s="152"/>
      <c r="K11" s="331" t="str">
        <f>IF(M11=1,"","*")</f>
        <v/>
      </c>
      <c r="M11" s="166">
        <f>IF(R11=G4,1,0)</f>
        <v>1</v>
      </c>
      <c r="N11" s="166" t="str">
        <f>IF(AND(N$6=0,G11&lt;&gt;""),G11,"")</f>
        <v/>
      </c>
      <c r="O11" s="166" t="str">
        <f t="shared" ref="O11:Q11" si="1">IF(AND(O$6=0,H11&lt;&gt;""),H11,"")</f>
        <v/>
      </c>
      <c r="P11" s="166" t="str">
        <f t="shared" si="1"/>
        <v/>
      </c>
      <c r="Q11" s="166" t="str">
        <f t="shared" si="1"/>
        <v/>
      </c>
      <c r="R11" s="166">
        <f>IF(N11&lt;&gt;"",1,0)+IF(O11&lt;&gt;"",1,0)+IF(P11&lt;&gt;"",1,0)+IF(Q11&lt;&gt;"",1,0)</f>
        <v>0</v>
      </c>
    </row>
    <row r="12" spans="2:21" ht="6" customHeight="1" x14ac:dyDescent="0.3">
      <c r="B12" s="169"/>
      <c r="C12" s="170"/>
      <c r="D12" s="170"/>
      <c r="E12" s="178"/>
      <c r="F12" s="91"/>
      <c r="G12" s="91"/>
      <c r="H12" s="139"/>
      <c r="I12" s="139"/>
      <c r="J12" s="139"/>
      <c r="K12" s="139"/>
    </row>
    <row r="13" spans="2:21" ht="15.95" customHeight="1" x14ac:dyDescent="0.3">
      <c r="B13" s="169"/>
      <c r="C13" s="172"/>
      <c r="D13" s="379" t="s">
        <v>207</v>
      </c>
      <c r="E13" s="379"/>
      <c r="F13" s="180"/>
      <c r="G13" s="379" t="s">
        <v>259</v>
      </c>
      <c r="H13" s="379"/>
      <c r="I13" s="379"/>
      <c r="J13" s="379"/>
      <c r="K13" s="139"/>
      <c r="M13" s="166">
        <f>IF(SUM(M15:M18)&gt;0,1,0)</f>
        <v>0</v>
      </c>
    </row>
    <row r="14" spans="2:21" ht="6" customHeight="1" x14ac:dyDescent="0.3">
      <c r="B14" s="169"/>
      <c r="C14" s="170"/>
      <c r="D14" s="170"/>
      <c r="E14" s="178"/>
      <c r="F14" s="141"/>
      <c r="G14" s="141"/>
      <c r="H14" s="138"/>
      <c r="I14" s="138"/>
      <c r="J14" s="138"/>
      <c r="K14" s="139"/>
    </row>
    <row r="15" spans="2:21" ht="21.75" customHeight="1" x14ac:dyDescent="0.3">
      <c r="B15" s="169"/>
      <c r="C15" s="172"/>
      <c r="D15" s="156" t="str">
        <f>IF(O29=0,"Representante Legal 1",G29)&amp;IF(O29=3,""," (Clic en +)")</f>
        <v xml:space="preserve"> (Clic en +)</v>
      </c>
      <c r="E15" s="185"/>
      <c r="F15" s="157"/>
      <c r="G15" s="191" t="str">
        <f>N34</f>
        <v/>
      </c>
      <c r="H15" s="191" t="str">
        <f>IF(O6=1,"",O34)</f>
        <v/>
      </c>
      <c r="I15" s="191" t="str">
        <f>IF(P6=1,"",P34)</f>
        <v/>
      </c>
      <c r="J15" s="191" t="str">
        <f>IF(Q6=1,"",Q34)</f>
        <v/>
      </c>
      <c r="K15" s="331" t="str">
        <f>IF(O15=0,IF(M15=1,"","*"),"")</f>
        <v/>
      </c>
      <c r="M15" s="166">
        <f>IF(O29=3,1,0)</f>
        <v>0</v>
      </c>
      <c r="N15" s="166">
        <v>1</v>
      </c>
      <c r="O15" s="166">
        <f>IF(N15&lt;=$U$19,0,1)</f>
        <v>1</v>
      </c>
      <c r="P15" s="166">
        <f>'P1'!F10</f>
        <v>0</v>
      </c>
      <c r="Q15" s="166">
        <f>'F3'!D9</f>
        <v>0</v>
      </c>
      <c r="R15" s="166">
        <f>'P1'!L5</f>
        <v>0</v>
      </c>
      <c r="S15" s="166">
        <f>IF(AND(P15&lt;&gt;"",R15="SI",Q15="Natural"),1,0)</f>
        <v>0</v>
      </c>
      <c r="T15" s="166">
        <f>IF(S15=1,U15,0)</f>
        <v>0</v>
      </c>
      <c r="U15" s="166">
        <f>+U14+S15</f>
        <v>0</v>
      </c>
    </row>
    <row r="16" spans="2:21" ht="21.75" customHeight="1" x14ac:dyDescent="0.3">
      <c r="B16" s="169"/>
      <c r="C16" s="172"/>
      <c r="D16" s="156" t="str">
        <f>IF(O47=0,"Representante Legal 2",G47)&amp;IF(O47=3,""," (Clic en +)")</f>
        <v xml:space="preserve"> (Clic en +)</v>
      </c>
      <c r="E16" s="185"/>
      <c r="F16" s="157"/>
      <c r="G16" s="159" t="str">
        <f>N52</f>
        <v/>
      </c>
      <c r="H16" s="159" t="str">
        <f>IF(O6=1,"",O52)</f>
        <v/>
      </c>
      <c r="I16" s="159" t="str">
        <f>IF(P6=1,"",P52)</f>
        <v/>
      </c>
      <c r="J16" s="154" t="str">
        <f>IF(Q6=1,"",Q52)</f>
        <v/>
      </c>
      <c r="K16" s="331" t="str">
        <f t="shared" ref="K16:K18" si="2">IF(O16=0,IF(M16=1,"","*"),"")</f>
        <v/>
      </c>
      <c r="M16" s="166">
        <f>IF(O47=3,1,0)</f>
        <v>0</v>
      </c>
      <c r="N16" s="166">
        <v>2</v>
      </c>
      <c r="O16" s="166">
        <f t="shared" ref="O16:O18" si="3">IF(N16&lt;=$U$19,0,1)</f>
        <v>1</v>
      </c>
      <c r="P16" s="166">
        <f>'P2'!F10</f>
        <v>0</v>
      </c>
      <c r="Q16" s="166">
        <f>'F3'!D11</f>
        <v>0</v>
      </c>
      <c r="R16" s="166">
        <f>'P2'!L5</f>
        <v>0</v>
      </c>
      <c r="S16" s="166">
        <f t="shared" ref="S16:S17" si="4">IF(AND(P16&lt;&gt;"",R16="SI",Q16="Natural"),1,0)</f>
        <v>0</v>
      </c>
      <c r="T16" s="166">
        <f>IF(S16=1,U16,0)</f>
        <v>0</v>
      </c>
      <c r="U16" s="166">
        <f t="shared" ref="U16:U18" si="5">+U15+S16</f>
        <v>0</v>
      </c>
    </row>
    <row r="17" spans="1:21" ht="21.75" customHeight="1" x14ac:dyDescent="0.3">
      <c r="B17" s="169"/>
      <c r="C17" s="172"/>
      <c r="D17" s="156" t="str">
        <f>IF(O65=0,"Representante Legal 3",G65)&amp;IF(O65=3,""," (Clic en +)")</f>
        <v xml:space="preserve"> (Clic en +)</v>
      </c>
      <c r="E17" s="185"/>
      <c r="F17" s="157"/>
      <c r="G17" s="159" t="str">
        <f>N70</f>
        <v/>
      </c>
      <c r="H17" s="159" t="str">
        <f>IF(O6=1,"",O70)</f>
        <v/>
      </c>
      <c r="I17" s="159" t="str">
        <f>IF(P6=1,"",P70)</f>
        <v/>
      </c>
      <c r="J17" s="154" t="str">
        <f>IF(Q6=1,"",Q70)</f>
        <v/>
      </c>
      <c r="K17" s="331" t="str">
        <f t="shared" si="2"/>
        <v/>
      </c>
      <c r="M17" s="166">
        <f>IF(O65=3,1,0)</f>
        <v>0</v>
      </c>
      <c r="N17" s="166">
        <v>3</v>
      </c>
      <c r="O17" s="166">
        <f t="shared" si="3"/>
        <v>1</v>
      </c>
      <c r="P17" s="166">
        <f>'P3'!F10</f>
        <v>0</v>
      </c>
      <c r="Q17" s="166">
        <f>'F3'!D13</f>
        <v>0</v>
      </c>
      <c r="R17" s="166">
        <f>'P3'!L5</f>
        <v>0</v>
      </c>
      <c r="S17" s="166">
        <f t="shared" si="4"/>
        <v>0</v>
      </c>
      <c r="T17" s="166">
        <f>IF(S17=1,U17,0)</f>
        <v>0</v>
      </c>
      <c r="U17" s="166">
        <f t="shared" si="5"/>
        <v>0</v>
      </c>
    </row>
    <row r="18" spans="1:21" ht="21.75" customHeight="1" x14ac:dyDescent="0.3">
      <c r="B18" s="169"/>
      <c r="C18" s="172"/>
      <c r="D18" s="156" t="str">
        <f>IF(O83=0,"Representante Legal 4",G83)&amp;IF(O83=3,""," (Clic en +)")</f>
        <v xml:space="preserve"> (Clic en +)</v>
      </c>
      <c r="E18" s="156"/>
      <c r="F18" s="157"/>
      <c r="G18" s="159" t="str">
        <f>N88</f>
        <v/>
      </c>
      <c r="H18" s="154" t="str">
        <f>IF(O88=0,"",O88)</f>
        <v/>
      </c>
      <c r="I18" s="154" t="str">
        <f t="shared" ref="I18:J18" si="6">IF(P88=0,"",P88)</f>
        <v/>
      </c>
      <c r="J18" s="154" t="str">
        <f t="shared" si="6"/>
        <v/>
      </c>
      <c r="K18" s="331" t="str">
        <f t="shared" si="2"/>
        <v/>
      </c>
      <c r="M18" s="166">
        <f>IF(O83=3,1,0)</f>
        <v>0</v>
      </c>
      <c r="N18" s="166">
        <v>4</v>
      </c>
      <c r="O18" s="166">
        <f t="shared" si="3"/>
        <v>1</v>
      </c>
      <c r="P18" s="166">
        <f>'P4'!F10</f>
        <v>0</v>
      </c>
      <c r="Q18" s="166">
        <f>'F3'!D15</f>
        <v>0</v>
      </c>
      <c r="R18" s="166">
        <f>'P4'!L5</f>
        <v>0</v>
      </c>
      <c r="S18" s="166">
        <f>IF(AND(P18&lt;&gt;"",R18="SI",Q18="Natural"),1,0)</f>
        <v>0</v>
      </c>
      <c r="T18" s="166">
        <f>IF(S18=1,U18,0)</f>
        <v>0</v>
      </c>
      <c r="U18" s="166">
        <f t="shared" si="5"/>
        <v>0</v>
      </c>
    </row>
    <row r="19" spans="1:21" ht="6" customHeight="1" x14ac:dyDescent="0.3">
      <c r="B19" s="169"/>
      <c r="C19" s="170"/>
      <c r="D19" s="171"/>
      <c r="E19" s="91"/>
      <c r="F19" s="91"/>
      <c r="G19" s="91"/>
      <c r="H19" s="139"/>
      <c r="I19" s="139"/>
      <c r="J19" s="139"/>
      <c r="K19" s="139"/>
      <c r="P19" s="166">
        <f>'P5'!F10</f>
        <v>0</v>
      </c>
      <c r="Q19" s="166">
        <f>'F3'!D17</f>
        <v>0</v>
      </c>
      <c r="R19" s="166">
        <f>'P5'!L5</f>
        <v>0</v>
      </c>
      <c r="S19" s="166">
        <f>IF(AND(P19&lt;&gt;"",R19="SI",Q19="Natural"),1,0)</f>
        <v>0</v>
      </c>
      <c r="T19" s="166">
        <f>IF(S19=1,U19,0)</f>
        <v>0</v>
      </c>
      <c r="U19" s="166">
        <f t="shared" ref="U19" si="7">+U18+S19</f>
        <v>0</v>
      </c>
    </row>
    <row r="20" spans="1:21" ht="18.75" customHeight="1" x14ac:dyDescent="0.3">
      <c r="B20" s="365" t="str">
        <f>IF(M23=0,'P1'!P1,'P1'!Q1)</f>
        <v>Faltan datos, por favor revise los asteriscos rojos</v>
      </c>
      <c r="C20" s="365"/>
      <c r="D20" s="365"/>
      <c r="E20" s="365"/>
      <c r="F20" s="365"/>
      <c r="G20" s="365"/>
      <c r="H20" s="365"/>
      <c r="I20" s="365"/>
      <c r="J20" s="365"/>
      <c r="K20" s="365"/>
    </row>
    <row r="21" spans="1:21" x14ac:dyDescent="0.3">
      <c r="M21" s="166">
        <f>IF(SUM(M15:M18)=U19,1,0)</f>
        <v>1</v>
      </c>
    </row>
    <row r="23" spans="1:21" ht="36.75" customHeight="1" x14ac:dyDescent="0.3">
      <c r="M23" s="166">
        <f>IF(SUM(M4:M13)=5,1,0)</f>
        <v>0</v>
      </c>
    </row>
    <row r="24" spans="1:21" ht="180" customHeight="1" x14ac:dyDescent="0.3">
      <c r="A24" s="182"/>
      <c r="B24" s="182"/>
      <c r="C24" s="183"/>
      <c r="D24" s="182"/>
      <c r="E24" s="184"/>
      <c r="F24" s="184"/>
      <c r="G24" s="184"/>
      <c r="H24" s="182"/>
      <c r="I24" s="182"/>
      <c r="J24" s="182"/>
      <c r="K24" s="182"/>
      <c r="L24" s="182"/>
    </row>
    <row r="25" spans="1:21" ht="180" customHeight="1" x14ac:dyDescent="0.3">
      <c r="A25" s="182"/>
      <c r="B25" s="182"/>
      <c r="C25" s="183"/>
      <c r="D25" s="182"/>
      <c r="E25" s="184"/>
      <c r="F25" s="184"/>
      <c r="G25" s="184"/>
      <c r="H25" s="182"/>
      <c r="I25" s="182"/>
      <c r="J25" s="182"/>
      <c r="K25" s="182"/>
      <c r="L25" s="182"/>
    </row>
    <row r="26" spans="1:21" ht="27.95" customHeight="1" x14ac:dyDescent="0.35">
      <c r="A26" s="383"/>
      <c r="B26" s="162"/>
      <c r="C26" s="351" t="s">
        <v>209</v>
      </c>
      <c r="D26" s="162"/>
      <c r="F26" s="165"/>
      <c r="G26" s="165"/>
    </row>
    <row r="27" spans="1:21" ht="12" customHeight="1" x14ac:dyDescent="0.3">
      <c r="A27" s="383"/>
      <c r="C27" s="167" t="s">
        <v>181</v>
      </c>
      <c r="F27" s="167"/>
      <c r="G27" s="167"/>
      <c r="H27" s="167"/>
      <c r="I27" s="167"/>
      <c r="J27" s="167"/>
      <c r="K27" s="168"/>
      <c r="M27" s="166">
        <v>1</v>
      </c>
    </row>
    <row r="28" spans="1:21" ht="6" customHeight="1" x14ac:dyDescent="0.3">
      <c r="A28" s="383"/>
      <c r="B28" s="169"/>
      <c r="C28" s="170"/>
      <c r="D28" s="171"/>
      <c r="E28" s="185"/>
      <c r="F28" s="185"/>
      <c r="G28" s="185"/>
      <c r="H28" s="171"/>
      <c r="I28" s="171"/>
      <c r="J28" s="171"/>
      <c r="K28" s="171"/>
    </row>
    <row r="29" spans="1:21" ht="21.75" customHeight="1" x14ac:dyDescent="0.3">
      <c r="A29" s="383"/>
      <c r="B29" s="169"/>
      <c r="C29" s="172"/>
      <c r="D29" s="186" t="s">
        <v>207</v>
      </c>
      <c r="E29" s="171"/>
      <c r="F29" s="87"/>
      <c r="G29" s="380" t="str">
        <f>IFERROR(INDEX($P$15:$P$19,MATCH(1,$T$15:$T$19,0)),"")</f>
        <v/>
      </c>
      <c r="H29" s="380"/>
      <c r="I29" s="380"/>
      <c r="J29" s="380"/>
      <c r="K29" s="171"/>
      <c r="M29" s="166">
        <f>IF(LEN(G29)&gt;3,1,0)</f>
        <v>0</v>
      </c>
      <c r="O29" s="166">
        <f>SUM(M29:M35)</f>
        <v>1</v>
      </c>
    </row>
    <row r="30" spans="1:21" ht="6" customHeight="1" x14ac:dyDescent="0.3">
      <c r="A30" s="383"/>
      <c r="B30" s="169"/>
      <c r="C30" s="172"/>
      <c r="D30" s="186"/>
      <c r="E30" s="171"/>
      <c r="F30" s="87"/>
      <c r="G30" s="158"/>
      <c r="H30" s="158"/>
      <c r="I30" s="158"/>
      <c r="J30" s="158"/>
      <c r="K30" s="171"/>
    </row>
    <row r="31" spans="1:21" ht="21.75" customHeight="1" x14ac:dyDescent="0.3">
      <c r="A31" s="383"/>
      <c r="B31" s="169"/>
      <c r="C31" s="170"/>
      <c r="D31" s="186" t="s">
        <v>230</v>
      </c>
      <c r="E31" s="171"/>
      <c r="F31" s="90"/>
      <c r="G31" s="189"/>
      <c r="H31" s="258" t="s">
        <v>231</v>
      </c>
      <c r="I31" s="381"/>
      <c r="J31" s="382"/>
      <c r="K31" s="331" t="str">
        <f>IF(M31=1,"","*")</f>
        <v>*</v>
      </c>
      <c r="M31" s="166">
        <f>IF((LEN(G31)+LEN(I31))&gt;5,1,0)</f>
        <v>0</v>
      </c>
      <c r="N31" s="190" t="str">
        <f>IF(M31=0,"",G31&amp;"/"&amp;I31)</f>
        <v/>
      </c>
    </row>
    <row r="32" spans="1:21" ht="6" customHeight="1" x14ac:dyDescent="0.3">
      <c r="A32" s="383"/>
      <c r="B32" s="169"/>
      <c r="C32" s="170"/>
      <c r="D32" s="186"/>
      <c r="E32" s="171"/>
      <c r="F32" s="91"/>
      <c r="G32" s="91"/>
      <c r="H32" s="139"/>
      <c r="I32" s="139"/>
      <c r="J32" s="139"/>
      <c r="K32" s="171"/>
    </row>
    <row r="33" spans="1:17" ht="21.75" customHeight="1" x14ac:dyDescent="0.3">
      <c r="A33" s="383"/>
      <c r="B33" s="169"/>
      <c r="C33" s="170"/>
      <c r="D33" s="186"/>
      <c r="E33" s="171"/>
      <c r="F33" s="91"/>
      <c r="G33" s="160" t="str">
        <f>G6</f>
        <v>Cuenta 1</v>
      </c>
      <c r="H33" s="155" t="str">
        <f>H6</f>
        <v/>
      </c>
      <c r="I33" s="155" t="str">
        <f>I6</f>
        <v/>
      </c>
      <c r="J33" s="155" t="str">
        <f>J6</f>
        <v/>
      </c>
      <c r="K33" s="171"/>
      <c r="N33" s="166">
        <f>IF(G34&lt;&gt;"",1,0)</f>
        <v>0</v>
      </c>
      <c r="O33" s="166">
        <f>IF(H34&lt;&gt;"",1,0)*IF(O6=0,1,0)</f>
        <v>0</v>
      </c>
      <c r="P33" s="166">
        <f>IF(I34&lt;&gt;"",1,0)*IF(P6=0,1,0)</f>
        <v>0</v>
      </c>
      <c r="Q33" s="166">
        <f>IF(J34&lt;&gt;"",1,0)*IF(Q6=0,1,0)</f>
        <v>0</v>
      </c>
    </row>
    <row r="34" spans="1:17" ht="21.75" customHeight="1" x14ac:dyDescent="0.3">
      <c r="A34" s="383"/>
      <c r="B34" s="169"/>
      <c r="C34" s="170"/>
      <c r="D34" s="186" t="s">
        <v>208</v>
      </c>
      <c r="E34" s="171"/>
      <c r="F34" s="90"/>
      <c r="G34" s="153"/>
      <c r="H34" s="152"/>
      <c r="I34" s="152"/>
      <c r="J34" s="152"/>
      <c r="K34" s="331" t="str">
        <f>IF(M34=1,"","*")</f>
        <v/>
      </c>
      <c r="M34" s="166">
        <f>IF(SUM(N33:Q33)=$G$4,1,0)</f>
        <v>1</v>
      </c>
      <c r="N34" s="166" t="str">
        <f>IF($O$29&lt;3,"",G34)</f>
        <v/>
      </c>
      <c r="O34" s="166" t="str">
        <f>IF(AND($O$29=3,O6=0),H34,"")</f>
        <v/>
      </c>
      <c r="P34" s="166" t="str">
        <f>IF(AND($O$29=3,P6=0),I34,"")</f>
        <v/>
      </c>
      <c r="Q34" s="166" t="str">
        <f>IF(AND($O$29=3,Q6=0),J34,"")</f>
        <v/>
      </c>
    </row>
    <row r="35" spans="1:17" ht="6" customHeight="1" x14ac:dyDescent="0.3">
      <c r="A35" s="383"/>
      <c r="B35" s="169"/>
      <c r="C35" s="170"/>
      <c r="D35" s="186"/>
      <c r="E35" s="171"/>
      <c r="F35" s="91"/>
      <c r="G35" s="91"/>
      <c r="H35" s="139"/>
      <c r="I35" s="139"/>
      <c r="J35" s="139"/>
      <c r="K35" s="171"/>
    </row>
    <row r="36" spans="1:17" ht="21.75" customHeight="1" x14ac:dyDescent="0.3">
      <c r="A36" s="383"/>
      <c r="B36" s="169"/>
      <c r="C36" s="172"/>
      <c r="D36" s="186" t="s">
        <v>258</v>
      </c>
      <c r="E36" s="171"/>
      <c r="F36" s="90"/>
      <c r="G36" s="187"/>
      <c r="H36" s="187"/>
      <c r="I36" s="187"/>
      <c r="J36" s="187"/>
      <c r="K36" s="171"/>
      <c r="M36" s="166">
        <f>IF(LEN(G36)&gt;3,1,0)</f>
        <v>0</v>
      </c>
      <c r="N36" s="166" t="str">
        <f>IF($O$29=0,"",IF(G36="","",G36))</f>
        <v/>
      </c>
      <c r="O36" s="166" t="str">
        <f>IF(AND($O$29=3,O6=0),IF(H36="","",H36),"")</f>
        <v/>
      </c>
      <c r="P36" s="166" t="str">
        <f>IF(AND($O$29=3,P6=0),IF(I36="","",I36),"")</f>
        <v/>
      </c>
      <c r="Q36" s="166" t="str">
        <f>IF(AND($O$29=3,Q6=0),IF(J36="","",J36),"")</f>
        <v/>
      </c>
    </row>
    <row r="37" spans="1:17" ht="6" customHeight="1" x14ac:dyDescent="0.3">
      <c r="A37" s="383"/>
      <c r="B37" s="169"/>
      <c r="C37" s="170"/>
      <c r="D37" s="171"/>
      <c r="E37" s="185"/>
      <c r="F37" s="185"/>
      <c r="G37" s="185"/>
      <c r="H37" s="171"/>
      <c r="I37" s="171"/>
      <c r="J37" s="171"/>
      <c r="K37" s="171"/>
    </row>
    <row r="38" spans="1:17" ht="18.75" customHeight="1" x14ac:dyDescent="0.3">
      <c r="A38" s="383"/>
      <c r="B38" s="365" t="str">
        <f>IF(O29&lt;3,'P1'!P1,'P1'!Q1)</f>
        <v>Faltan datos, por favor revise los asteriscos rojos</v>
      </c>
      <c r="C38" s="365"/>
      <c r="D38" s="365"/>
      <c r="E38" s="365"/>
      <c r="F38" s="365"/>
      <c r="G38" s="365"/>
      <c r="H38" s="365"/>
      <c r="I38" s="365"/>
      <c r="J38" s="365"/>
      <c r="K38" s="365"/>
      <c r="M38" s="166">
        <f>IF(O29=3,1,0)</f>
        <v>0</v>
      </c>
    </row>
    <row r="39" spans="1:17" x14ac:dyDescent="0.3">
      <c r="A39" s="383"/>
    </row>
    <row r="40" spans="1:17" x14ac:dyDescent="0.3">
      <c r="A40" s="383"/>
    </row>
    <row r="41" spans="1:17" ht="36.75" customHeight="1" x14ac:dyDescent="0.3">
      <c r="A41" s="383"/>
    </row>
    <row r="42" spans="1:17" ht="180" customHeight="1" x14ac:dyDescent="0.3">
      <c r="A42" s="182"/>
      <c r="B42" s="182"/>
      <c r="C42" s="183"/>
      <c r="D42" s="182"/>
      <c r="E42" s="184"/>
      <c r="F42" s="184"/>
      <c r="G42" s="184"/>
      <c r="H42" s="182"/>
      <c r="I42" s="182"/>
      <c r="J42" s="182"/>
      <c r="K42" s="182"/>
      <c r="L42" s="182"/>
    </row>
    <row r="43" spans="1:17" ht="180" customHeight="1" x14ac:dyDescent="0.3">
      <c r="A43" s="182"/>
      <c r="B43" s="182"/>
      <c r="C43" s="183"/>
      <c r="D43" s="182"/>
      <c r="E43" s="184"/>
      <c r="F43" s="184"/>
      <c r="G43" s="184"/>
      <c r="H43" s="182"/>
      <c r="I43" s="182"/>
      <c r="J43" s="182"/>
      <c r="K43" s="182"/>
      <c r="L43" s="182"/>
    </row>
    <row r="44" spans="1:17" ht="27.95" customHeight="1" x14ac:dyDescent="0.35">
      <c r="A44" s="383"/>
      <c r="B44" s="162"/>
      <c r="C44" s="350" t="s">
        <v>215</v>
      </c>
      <c r="F44" s="165"/>
      <c r="G44" s="165"/>
      <c r="N44" s="188"/>
    </row>
    <row r="45" spans="1:17" ht="12" customHeight="1" x14ac:dyDescent="0.3">
      <c r="A45" s="383"/>
      <c r="C45" s="167" t="s">
        <v>181</v>
      </c>
      <c r="F45" s="167"/>
      <c r="G45" s="167"/>
      <c r="H45" s="167"/>
      <c r="I45" s="167"/>
      <c r="J45" s="167"/>
      <c r="K45" s="168"/>
    </row>
    <row r="46" spans="1:17" ht="6" customHeight="1" x14ac:dyDescent="0.3">
      <c r="A46" s="383"/>
      <c r="B46" s="169"/>
      <c r="C46" s="170"/>
      <c r="D46" s="171"/>
      <c r="E46" s="185"/>
      <c r="F46" s="185"/>
      <c r="G46" s="185"/>
      <c r="H46" s="171"/>
      <c r="I46" s="171"/>
      <c r="J46" s="171"/>
      <c r="K46" s="171"/>
    </row>
    <row r="47" spans="1:17" ht="21.75" customHeight="1" x14ac:dyDescent="0.3">
      <c r="A47" s="383"/>
      <c r="B47" s="169"/>
      <c r="C47" s="172"/>
      <c r="D47" s="186" t="s">
        <v>207</v>
      </c>
      <c r="E47" s="171"/>
      <c r="F47" s="87"/>
      <c r="G47" s="380" t="str">
        <f>IFERROR(INDEX($P$15:$P$19,MATCH(2,$T$15:$T$19,0)),"")</f>
        <v/>
      </c>
      <c r="H47" s="380"/>
      <c r="I47" s="380"/>
      <c r="J47" s="380"/>
      <c r="K47" s="171"/>
      <c r="M47" s="166">
        <f>IF(LEN(G47)&gt;3,1,0)</f>
        <v>0</v>
      </c>
      <c r="O47" s="166">
        <f>SUM(M47:M53)</f>
        <v>1</v>
      </c>
    </row>
    <row r="48" spans="1:17" ht="6" customHeight="1" x14ac:dyDescent="0.3">
      <c r="A48" s="383"/>
      <c r="B48" s="169"/>
      <c r="C48" s="170"/>
      <c r="D48" s="186"/>
      <c r="E48" s="171"/>
      <c r="F48" s="91"/>
      <c r="G48" s="91"/>
      <c r="H48" s="139"/>
      <c r="I48" s="139"/>
      <c r="J48" s="139"/>
      <c r="K48" s="171"/>
    </row>
    <row r="49" spans="1:17" ht="21.75" customHeight="1" x14ac:dyDescent="0.3">
      <c r="A49" s="383"/>
      <c r="B49" s="169"/>
      <c r="C49" s="171"/>
      <c r="D49" s="186" t="s">
        <v>230</v>
      </c>
      <c r="E49" s="171"/>
      <c r="F49" s="90"/>
      <c r="G49" s="189"/>
      <c r="H49" s="258" t="s">
        <v>231</v>
      </c>
      <c r="I49" s="381"/>
      <c r="J49" s="382"/>
      <c r="K49" s="331" t="str">
        <f>IF(M49=1,"","*")</f>
        <v>*</v>
      </c>
      <c r="M49" s="166">
        <f>IF((LEN(G49)+LEN(I49))&gt;5,1,0)</f>
        <v>0</v>
      </c>
      <c r="N49" s="190" t="str">
        <f>IF(M49=0,"",G49&amp;"/"&amp;I49)</f>
        <v/>
      </c>
    </row>
    <row r="50" spans="1:17" ht="6" customHeight="1" x14ac:dyDescent="0.3">
      <c r="A50" s="383"/>
      <c r="B50" s="169"/>
      <c r="C50" s="170"/>
      <c r="D50" s="186"/>
      <c r="E50" s="171"/>
      <c r="F50" s="91"/>
      <c r="G50" s="91"/>
      <c r="H50" s="139"/>
      <c r="I50" s="139"/>
      <c r="J50" s="139"/>
      <c r="K50" s="171"/>
    </row>
    <row r="51" spans="1:17" ht="21.75" customHeight="1" x14ac:dyDescent="0.3">
      <c r="A51" s="383"/>
      <c r="B51" s="169"/>
      <c r="C51" s="170"/>
      <c r="D51" s="186"/>
      <c r="E51" s="171"/>
      <c r="F51" s="91"/>
      <c r="G51" s="160" t="str">
        <f>G33</f>
        <v>Cuenta 1</v>
      </c>
      <c r="H51" s="155" t="str">
        <f t="shared" ref="H51:J51" si="8">H33</f>
        <v/>
      </c>
      <c r="I51" s="155" t="str">
        <f t="shared" si="8"/>
        <v/>
      </c>
      <c r="J51" s="155" t="str">
        <f t="shared" si="8"/>
        <v/>
      </c>
      <c r="K51" s="171"/>
      <c r="N51" s="166">
        <f>IF(G52&lt;&gt;"",1,0)</f>
        <v>0</v>
      </c>
      <c r="O51" s="166">
        <f>IF(H52&lt;&gt;"",1,0)*IF(O6=0,1,0)</f>
        <v>0</v>
      </c>
      <c r="P51" s="166">
        <f>IF(I52&lt;&gt;"",1,0)*IF(P6=0,1,0)</f>
        <v>0</v>
      </c>
      <c r="Q51" s="166">
        <f>IF(J52&lt;&gt;"",1,0)*IF(Q6=0,1,0)</f>
        <v>0</v>
      </c>
    </row>
    <row r="52" spans="1:17" ht="21.75" customHeight="1" x14ac:dyDescent="0.3">
      <c r="A52" s="383"/>
      <c r="B52" s="169"/>
      <c r="C52" s="171"/>
      <c r="D52" s="186" t="s">
        <v>208</v>
      </c>
      <c r="E52" s="171"/>
      <c r="F52" s="90"/>
      <c r="G52" s="153"/>
      <c r="H52" s="152"/>
      <c r="I52" s="152"/>
      <c r="J52" s="152"/>
      <c r="K52" s="331" t="str">
        <f>IF(M52=1,"","*")</f>
        <v/>
      </c>
      <c r="M52" s="166">
        <f>IF(SUM(N51:Q51)=$G$4,1,0)</f>
        <v>1</v>
      </c>
      <c r="N52" s="166" t="str">
        <f>IF($O$47&lt;3,"",G52)</f>
        <v/>
      </c>
      <c r="O52" s="166" t="str">
        <f>IF(AND($O$47=3,O6=0),H52,"")</f>
        <v/>
      </c>
      <c r="P52" s="166" t="str">
        <f>IF(AND($O$47=3,P6=0),I52,"")</f>
        <v/>
      </c>
      <c r="Q52" s="166" t="str">
        <f>IF(AND($O$47=3,Q6=0),J52,"")</f>
        <v/>
      </c>
    </row>
    <row r="53" spans="1:17" ht="6" customHeight="1" x14ac:dyDescent="0.3">
      <c r="A53" s="383"/>
      <c r="B53" s="169"/>
      <c r="C53" s="170"/>
      <c r="D53" s="186"/>
      <c r="E53" s="171"/>
      <c r="F53" s="91"/>
      <c r="G53" s="91"/>
      <c r="H53" s="139"/>
      <c r="I53" s="139"/>
      <c r="J53" s="139"/>
      <c r="K53" s="171"/>
    </row>
    <row r="54" spans="1:17" ht="21.75" customHeight="1" x14ac:dyDescent="0.3">
      <c r="A54" s="383"/>
      <c r="B54" s="169"/>
      <c r="C54" s="172"/>
      <c r="D54" s="186" t="s">
        <v>258</v>
      </c>
      <c r="E54" s="171"/>
      <c r="F54" s="90"/>
      <c r="G54" s="187"/>
      <c r="H54" s="187"/>
      <c r="I54" s="187"/>
      <c r="J54" s="187"/>
      <c r="K54" s="171"/>
      <c r="M54" s="166">
        <f>IF(LEN(G54)&gt;3,1,0)</f>
        <v>0</v>
      </c>
      <c r="N54" s="166" t="str">
        <f>IF($O$47=0,"",IF(G54="","",G54))</f>
        <v/>
      </c>
      <c r="O54" s="166" t="str">
        <f>IF(AND($O$47=3,O23=0),IF(H54="","",H54),"")</f>
        <v/>
      </c>
      <c r="P54" s="166" t="str">
        <f>IF(AND($O$47=3,P23=0),IF(I54="","",I54),"")</f>
        <v/>
      </c>
      <c r="Q54" s="166" t="str">
        <f>IF(AND($O$47=3,Q23=0),IF(J54="","",J54),"")</f>
        <v/>
      </c>
    </row>
    <row r="55" spans="1:17" ht="6" customHeight="1" x14ac:dyDescent="0.3">
      <c r="A55" s="383"/>
      <c r="B55" s="169"/>
      <c r="C55" s="170"/>
      <c r="D55" s="171"/>
      <c r="E55" s="185"/>
      <c r="F55" s="185"/>
      <c r="G55" s="185"/>
      <c r="H55" s="171"/>
      <c r="I55" s="171"/>
      <c r="J55" s="171"/>
      <c r="K55" s="171"/>
    </row>
    <row r="56" spans="1:17" ht="18.75" customHeight="1" x14ac:dyDescent="0.3">
      <c r="A56" s="383"/>
      <c r="B56" s="365" t="str">
        <f>IF(O47&lt;3,'P1'!P1,'P1'!Q1)</f>
        <v>Faltan datos, por favor revise los asteriscos rojos</v>
      </c>
      <c r="C56" s="365"/>
      <c r="D56" s="365"/>
      <c r="E56" s="365"/>
      <c r="F56" s="365"/>
      <c r="G56" s="365"/>
      <c r="H56" s="365"/>
      <c r="I56" s="365"/>
      <c r="J56" s="365"/>
      <c r="K56" s="365"/>
    </row>
    <row r="57" spans="1:17" x14ac:dyDescent="0.3">
      <c r="A57" s="383"/>
    </row>
    <row r="58" spans="1:17" x14ac:dyDescent="0.3">
      <c r="A58" s="383"/>
    </row>
    <row r="59" spans="1:17" ht="36.75" customHeight="1" x14ac:dyDescent="0.3">
      <c r="A59" s="383"/>
    </row>
    <row r="60" spans="1:17" ht="180" customHeight="1" x14ac:dyDescent="0.3">
      <c r="A60" s="182"/>
      <c r="B60" s="182"/>
      <c r="C60" s="183"/>
      <c r="D60" s="182"/>
      <c r="E60" s="182"/>
      <c r="F60" s="182"/>
      <c r="G60" s="182"/>
      <c r="H60" s="182"/>
      <c r="I60" s="182"/>
      <c r="J60" s="182"/>
      <c r="K60" s="182"/>
      <c r="L60" s="182"/>
    </row>
    <row r="61" spans="1:17" ht="180" customHeight="1" x14ac:dyDescent="0.3">
      <c r="A61" s="182"/>
      <c r="B61" s="182"/>
      <c r="C61" s="183"/>
      <c r="D61" s="182"/>
      <c r="E61" s="182"/>
      <c r="F61" s="182"/>
      <c r="G61" s="182"/>
      <c r="H61" s="182"/>
      <c r="I61" s="182"/>
      <c r="J61" s="182"/>
      <c r="K61" s="182"/>
      <c r="L61" s="182"/>
    </row>
    <row r="62" spans="1:17" ht="27.95" customHeight="1" x14ac:dyDescent="0.35">
      <c r="A62" s="383"/>
      <c r="B62" s="162"/>
      <c r="C62" s="350" t="s">
        <v>216</v>
      </c>
      <c r="D62" s="162"/>
      <c r="F62" s="165"/>
      <c r="G62" s="165"/>
    </row>
    <row r="63" spans="1:17" ht="12" customHeight="1" x14ac:dyDescent="0.3">
      <c r="A63" s="383"/>
      <c r="C63" s="167" t="s">
        <v>181</v>
      </c>
      <c r="F63" s="167"/>
      <c r="G63" s="167"/>
      <c r="H63" s="167"/>
      <c r="I63" s="167"/>
      <c r="J63" s="167"/>
      <c r="K63" s="168"/>
    </row>
    <row r="64" spans="1:17" ht="6" customHeight="1" x14ac:dyDescent="0.3">
      <c r="A64" s="383"/>
      <c r="B64" s="169"/>
      <c r="C64" s="170"/>
      <c r="D64" s="171"/>
      <c r="E64" s="185"/>
      <c r="F64" s="185"/>
      <c r="G64" s="185"/>
      <c r="H64" s="171"/>
      <c r="I64" s="171"/>
      <c r="J64" s="171"/>
      <c r="K64" s="171"/>
    </row>
    <row r="65" spans="1:17" ht="21.75" customHeight="1" x14ac:dyDescent="0.3">
      <c r="A65" s="383"/>
      <c r="B65" s="169"/>
      <c r="C65" s="172"/>
      <c r="D65" s="186" t="s">
        <v>207</v>
      </c>
      <c r="E65" s="171"/>
      <c r="F65" s="87"/>
      <c r="G65" s="380" t="str">
        <f>IFERROR(INDEX($P$15:$P$19,MATCH(3,$T$15:$T$19,0)),"")</f>
        <v/>
      </c>
      <c r="H65" s="380"/>
      <c r="I65" s="380"/>
      <c r="J65" s="380"/>
      <c r="K65" s="298"/>
      <c r="M65" s="166">
        <f>IF(LEN(G65)&gt;3,1,0)</f>
        <v>0</v>
      </c>
      <c r="O65" s="166">
        <f>SUM(M65:M71)</f>
        <v>1</v>
      </c>
    </row>
    <row r="66" spans="1:17" ht="6" customHeight="1" x14ac:dyDescent="0.3">
      <c r="A66" s="383"/>
      <c r="B66" s="169"/>
      <c r="C66" s="170"/>
      <c r="D66" s="186"/>
      <c r="E66" s="171"/>
      <c r="F66" s="91"/>
      <c r="G66" s="91"/>
      <c r="H66" s="139"/>
      <c r="I66" s="139"/>
      <c r="J66" s="139"/>
      <c r="K66" s="298"/>
    </row>
    <row r="67" spans="1:17" ht="21.75" customHeight="1" x14ac:dyDescent="0.3">
      <c r="A67" s="383"/>
      <c r="B67" s="169"/>
      <c r="C67" s="171"/>
      <c r="D67" s="186" t="s">
        <v>230</v>
      </c>
      <c r="E67" s="171"/>
      <c r="F67" s="90"/>
      <c r="G67" s="189"/>
      <c r="H67" s="258" t="s">
        <v>231</v>
      </c>
      <c r="I67" s="381"/>
      <c r="J67" s="382"/>
      <c r="K67" s="331" t="str">
        <f>IF(M67=1,"","*")</f>
        <v>*</v>
      </c>
      <c r="M67" s="166">
        <f>IF((LEN(G67)+LEN(I67))&gt;5,1,0)</f>
        <v>0</v>
      </c>
      <c r="N67" s="190" t="str">
        <f>IF(M67=0,"",G67&amp;"/"&amp;I67)</f>
        <v/>
      </c>
    </row>
    <row r="68" spans="1:17" ht="6" customHeight="1" x14ac:dyDescent="0.3">
      <c r="A68" s="383"/>
      <c r="B68" s="169"/>
      <c r="C68" s="170"/>
      <c r="D68" s="186"/>
      <c r="E68" s="171"/>
      <c r="F68" s="91"/>
      <c r="G68" s="91"/>
      <c r="H68" s="139"/>
      <c r="I68" s="139"/>
      <c r="J68" s="139"/>
      <c r="K68" s="298"/>
    </row>
    <row r="69" spans="1:17" ht="21.75" customHeight="1" x14ac:dyDescent="0.3">
      <c r="A69" s="383"/>
      <c r="B69" s="169"/>
      <c r="C69" s="170"/>
      <c r="D69" s="186"/>
      <c r="E69" s="171"/>
      <c r="F69" s="91"/>
      <c r="G69" s="160" t="str">
        <f>G51</f>
        <v>Cuenta 1</v>
      </c>
      <c r="H69" s="155" t="str">
        <f t="shared" ref="H69:J69" si="9">H51</f>
        <v/>
      </c>
      <c r="I69" s="155" t="str">
        <f t="shared" si="9"/>
        <v/>
      </c>
      <c r="J69" s="155" t="str">
        <f t="shared" si="9"/>
        <v/>
      </c>
      <c r="K69" s="298"/>
      <c r="N69" s="166">
        <f>IF(G70&lt;&gt;"",1,0)</f>
        <v>0</v>
      </c>
      <c r="O69" s="166">
        <f>IF(H70&lt;&gt;"",1,0)*IF(O6=0,1,0)</f>
        <v>0</v>
      </c>
      <c r="P69" s="166">
        <f>IF(I70&lt;&gt;"",1,0)*IF(P6=0,1,0)</f>
        <v>0</v>
      </c>
      <c r="Q69" s="166">
        <f>IF(J70&lt;&gt;"",1,0)*IF(Q6=0,1,0)</f>
        <v>0</v>
      </c>
    </row>
    <row r="70" spans="1:17" ht="21.75" customHeight="1" x14ac:dyDescent="0.3">
      <c r="A70" s="383"/>
      <c r="B70" s="169"/>
      <c r="C70" s="171"/>
      <c r="D70" s="186" t="s">
        <v>208</v>
      </c>
      <c r="E70" s="171"/>
      <c r="F70" s="90"/>
      <c r="G70" s="153"/>
      <c r="H70" s="152"/>
      <c r="I70" s="152"/>
      <c r="J70" s="152"/>
      <c r="K70" s="331" t="str">
        <f>IF(M70=1,"","*")</f>
        <v/>
      </c>
      <c r="M70" s="166">
        <f>IF(SUM(N69:Q69)=$G$4,1,0)</f>
        <v>1</v>
      </c>
      <c r="N70" s="166" t="str">
        <f>IF($O$65&lt;3,"",G70)</f>
        <v/>
      </c>
      <c r="O70" s="166" t="str">
        <f>IF(AND($O$65=3,O6=0),H70,"")</f>
        <v/>
      </c>
      <c r="P70" s="166" t="str">
        <f>IF(AND($O$65=3,P6=0),I70,"")</f>
        <v/>
      </c>
      <c r="Q70" s="166" t="str">
        <f>IF(AND($O$65=3,Q6=0),J70,"")</f>
        <v/>
      </c>
    </row>
    <row r="71" spans="1:17" ht="6" customHeight="1" x14ac:dyDescent="0.3">
      <c r="A71" s="383"/>
      <c r="B71" s="169"/>
      <c r="C71" s="170"/>
      <c r="D71" s="186"/>
      <c r="E71" s="171"/>
      <c r="F71" s="91"/>
      <c r="G71" s="91"/>
      <c r="H71" s="139"/>
      <c r="I71" s="139"/>
      <c r="J71" s="139"/>
      <c r="K71" s="298"/>
    </row>
    <row r="72" spans="1:17" ht="21.75" customHeight="1" x14ac:dyDescent="0.3">
      <c r="A72" s="383"/>
      <c r="B72" s="169"/>
      <c r="C72" s="172"/>
      <c r="D72" s="186" t="s">
        <v>258</v>
      </c>
      <c r="E72" s="171"/>
      <c r="F72" s="90"/>
      <c r="G72" s="187"/>
      <c r="H72" s="187"/>
      <c r="I72" s="187"/>
      <c r="J72" s="187"/>
      <c r="K72" s="298"/>
      <c r="N72" s="166" t="str">
        <f>IF($O$65=0,"",IF(G72="","",G72))</f>
        <v/>
      </c>
      <c r="O72" s="166" t="str">
        <f>IF(AND($O$65=3,O41=0),IF(H72="","",H72),"")</f>
        <v/>
      </c>
      <c r="P72" s="166" t="str">
        <f>IF(AND($O$65=3,P41=0),IF(I72="","",I72),"")</f>
        <v/>
      </c>
      <c r="Q72" s="166" t="str">
        <f>IF(AND($O$65=3,Q41=0),IF(J72="","",J72),"")</f>
        <v/>
      </c>
    </row>
    <row r="73" spans="1:17" ht="6" customHeight="1" x14ac:dyDescent="0.3">
      <c r="A73" s="383"/>
      <c r="B73" s="169"/>
      <c r="C73" s="170"/>
      <c r="D73" s="171"/>
      <c r="E73" s="185"/>
      <c r="F73" s="185"/>
      <c r="G73" s="185"/>
      <c r="H73" s="171"/>
      <c r="I73" s="171"/>
      <c r="J73" s="171"/>
      <c r="K73" s="171"/>
    </row>
    <row r="74" spans="1:17" ht="18.75" customHeight="1" x14ac:dyDescent="0.3">
      <c r="A74" s="383"/>
      <c r="B74" s="365" t="str">
        <f>IF(O65&lt;3,'P1'!P1,'P1'!Q1)</f>
        <v>Faltan datos, por favor revise los asteriscos rojos</v>
      </c>
      <c r="C74" s="365"/>
      <c r="D74" s="365"/>
      <c r="E74" s="365"/>
      <c r="F74" s="365"/>
      <c r="G74" s="365"/>
      <c r="H74" s="365"/>
      <c r="I74" s="365"/>
      <c r="J74" s="365"/>
      <c r="K74" s="365"/>
    </row>
    <row r="75" spans="1:17" x14ac:dyDescent="0.3">
      <c r="A75" s="383"/>
    </row>
    <row r="76" spans="1:17" x14ac:dyDescent="0.3">
      <c r="A76" s="383"/>
    </row>
    <row r="77" spans="1:17" ht="36.75" customHeight="1" x14ac:dyDescent="0.3">
      <c r="A77" s="383"/>
    </row>
    <row r="78" spans="1:17" ht="180" customHeight="1" x14ac:dyDescent="0.3">
      <c r="A78" s="182"/>
      <c r="B78" s="182"/>
      <c r="C78" s="183"/>
      <c r="D78" s="182"/>
      <c r="E78" s="184"/>
      <c r="F78" s="184"/>
      <c r="G78" s="184"/>
      <c r="H78" s="182"/>
      <c r="I78" s="182"/>
      <c r="J78" s="182"/>
      <c r="K78" s="182"/>
      <c r="L78" s="182"/>
    </row>
    <row r="79" spans="1:17" ht="180" customHeight="1" x14ac:dyDescent="0.3">
      <c r="A79" s="182"/>
      <c r="B79" s="182"/>
      <c r="C79" s="183"/>
      <c r="D79" s="182"/>
      <c r="E79" s="184"/>
      <c r="F79" s="184"/>
      <c r="G79" s="184"/>
      <c r="H79" s="182"/>
      <c r="I79" s="182"/>
      <c r="J79" s="182"/>
      <c r="K79" s="182"/>
      <c r="L79" s="182"/>
    </row>
    <row r="80" spans="1:17" ht="27.95" customHeight="1" x14ac:dyDescent="0.35">
      <c r="A80" s="383"/>
      <c r="B80" s="162"/>
      <c r="C80" s="350" t="s">
        <v>217</v>
      </c>
      <c r="F80" s="165"/>
      <c r="G80" s="165"/>
    </row>
    <row r="81" spans="1:17" ht="12" customHeight="1" x14ac:dyDescent="0.3">
      <c r="A81" s="383"/>
      <c r="C81" s="167" t="s">
        <v>181</v>
      </c>
      <c r="F81" s="167"/>
      <c r="G81" s="167"/>
      <c r="H81" s="167"/>
      <c r="I81" s="167"/>
      <c r="J81" s="167"/>
      <c r="K81" s="168"/>
    </row>
    <row r="82" spans="1:17" ht="6" customHeight="1" x14ac:dyDescent="0.3">
      <c r="A82" s="383"/>
      <c r="B82" s="169"/>
      <c r="C82" s="170"/>
      <c r="D82" s="171"/>
      <c r="E82" s="185"/>
      <c r="F82" s="185"/>
      <c r="G82" s="185"/>
      <c r="H82" s="171"/>
      <c r="I82" s="171"/>
      <c r="J82" s="171"/>
      <c r="K82" s="171"/>
    </row>
    <row r="83" spans="1:17" ht="21.75" customHeight="1" x14ac:dyDescent="0.3">
      <c r="A83" s="383"/>
      <c r="B83" s="169"/>
      <c r="C83" s="172"/>
      <c r="D83" s="186" t="s">
        <v>207</v>
      </c>
      <c r="E83" s="171"/>
      <c r="F83" s="87"/>
      <c r="G83" s="380" t="str">
        <f>IFERROR(INDEX($P$15:$P$19,MATCH(4,$T$15:$T$19,0)),"")</f>
        <v/>
      </c>
      <c r="H83" s="380"/>
      <c r="I83" s="380"/>
      <c r="J83" s="380"/>
      <c r="K83" s="171"/>
      <c r="M83" s="166">
        <f>IF(LEN(G83)&gt;3,1,0)</f>
        <v>0</v>
      </c>
      <c r="O83" s="166">
        <f>SUM(M83:M90)</f>
        <v>1</v>
      </c>
    </row>
    <row r="84" spans="1:17" ht="6" customHeight="1" x14ac:dyDescent="0.3">
      <c r="A84" s="383"/>
      <c r="B84" s="169"/>
      <c r="C84" s="170"/>
      <c r="D84" s="186"/>
      <c r="E84" s="171"/>
      <c r="F84" s="91"/>
      <c r="G84" s="91"/>
      <c r="H84" s="139"/>
      <c r="I84" s="139"/>
      <c r="J84" s="139"/>
      <c r="K84" s="171"/>
    </row>
    <row r="85" spans="1:17" ht="21.75" customHeight="1" x14ac:dyDescent="0.3">
      <c r="A85" s="383"/>
      <c r="B85" s="169"/>
      <c r="C85" s="170"/>
      <c r="D85" s="186" t="s">
        <v>230</v>
      </c>
      <c r="E85" s="171"/>
      <c r="F85" s="90"/>
      <c r="G85" s="189"/>
      <c r="H85" s="258" t="s">
        <v>231</v>
      </c>
      <c r="I85" s="381"/>
      <c r="J85" s="382"/>
      <c r="K85" s="331" t="str">
        <f>IF(M85=1,"","*")</f>
        <v>*</v>
      </c>
      <c r="M85" s="166">
        <f>IF((LEN(G85)+LEN(I85))&gt;5,1,0)</f>
        <v>0</v>
      </c>
      <c r="N85" s="190" t="str">
        <f>IF(M85=0,"",G85&amp;"/"&amp;I85)</f>
        <v/>
      </c>
    </row>
    <row r="86" spans="1:17" ht="6" customHeight="1" x14ac:dyDescent="0.3">
      <c r="A86" s="383"/>
      <c r="B86" s="169"/>
      <c r="C86" s="170"/>
      <c r="D86" s="186"/>
      <c r="E86" s="171"/>
      <c r="F86" s="91"/>
      <c r="G86" s="91"/>
      <c r="H86" s="139"/>
      <c r="I86" s="139"/>
      <c r="J86" s="139"/>
      <c r="K86" s="171"/>
    </row>
    <row r="87" spans="1:17" ht="21.75" customHeight="1" x14ac:dyDescent="0.3">
      <c r="A87" s="383"/>
      <c r="B87" s="169"/>
      <c r="C87" s="170"/>
      <c r="D87" s="186"/>
      <c r="E87" s="171"/>
      <c r="F87" s="91"/>
      <c r="G87" s="160" t="str">
        <f>G69</f>
        <v>Cuenta 1</v>
      </c>
      <c r="H87" s="155" t="str">
        <f t="shared" ref="H87:J87" si="10">H69</f>
        <v/>
      </c>
      <c r="I87" s="155" t="str">
        <f t="shared" si="10"/>
        <v/>
      </c>
      <c r="J87" s="155" t="str">
        <f t="shared" si="10"/>
        <v/>
      </c>
      <c r="K87" s="171"/>
      <c r="N87" s="166">
        <f>IF(G88&lt;&gt;"",1,0)</f>
        <v>0</v>
      </c>
      <c r="O87" s="166">
        <f>IF(H88&lt;&gt;"",1,0)*IF(O6=0,1,0)</f>
        <v>0</v>
      </c>
      <c r="P87" s="166">
        <f>IF(I88&lt;&gt;"",1,0)*IF(P6=0,1,0)</f>
        <v>0</v>
      </c>
      <c r="Q87" s="166">
        <f>IF(J88&lt;&gt;"",1,0)*IF(Q6=0,1,0)</f>
        <v>0</v>
      </c>
    </row>
    <row r="88" spans="1:17" ht="21.75" customHeight="1" x14ac:dyDescent="0.3">
      <c r="A88" s="383"/>
      <c r="B88" s="169"/>
      <c r="C88" s="170"/>
      <c r="D88" s="186" t="s">
        <v>208</v>
      </c>
      <c r="E88" s="171"/>
      <c r="F88" s="90"/>
      <c r="G88" s="153"/>
      <c r="H88" s="152"/>
      <c r="I88" s="152"/>
      <c r="J88" s="152"/>
      <c r="K88" s="331" t="str">
        <f>IF(M88=1,"","*")</f>
        <v/>
      </c>
      <c r="M88" s="166">
        <f>IF(SUM(N87:Q87)=$G$4,1,0)</f>
        <v>1</v>
      </c>
      <c r="N88" s="166" t="str">
        <f>IF($O$83&lt;3,"",G88)</f>
        <v/>
      </c>
      <c r="O88" s="166" t="str">
        <f>IF(AND($O$83=3,O6=0),H88,"")</f>
        <v/>
      </c>
      <c r="P88" s="166" t="str">
        <f>IF(AND($O$83=3,P6=0),I88,"")</f>
        <v/>
      </c>
      <c r="Q88" s="166" t="str">
        <f>IF(AND($O$83=3,Q6=0),J88,"")</f>
        <v/>
      </c>
    </row>
    <row r="89" spans="1:17" ht="6" customHeight="1" x14ac:dyDescent="0.3">
      <c r="A89" s="383"/>
      <c r="B89" s="169"/>
      <c r="C89" s="170"/>
      <c r="D89" s="186"/>
      <c r="E89" s="171"/>
      <c r="F89" s="91"/>
      <c r="G89" s="91"/>
      <c r="H89" s="139"/>
      <c r="I89" s="139"/>
      <c r="J89" s="139"/>
      <c r="K89" s="171"/>
    </row>
    <row r="90" spans="1:17" ht="21.75" customHeight="1" x14ac:dyDescent="0.3">
      <c r="A90" s="383"/>
      <c r="B90" s="169"/>
      <c r="C90" s="172"/>
      <c r="D90" s="186" t="s">
        <v>258</v>
      </c>
      <c r="E90" s="171"/>
      <c r="F90" s="90"/>
      <c r="G90" s="187"/>
      <c r="H90" s="187"/>
      <c r="I90" s="187"/>
      <c r="J90" s="187"/>
      <c r="K90" s="171"/>
      <c r="N90" s="166" t="str">
        <f>IF($O$83&lt;3,"",IF(G90="","",G90))</f>
        <v/>
      </c>
      <c r="O90" s="166" t="str">
        <f>IF(AND($O$83=3,O59=0),IF(H90="","",H90),"")</f>
        <v/>
      </c>
      <c r="P90" s="166" t="str">
        <f>IF(AND($O$83=3,P59=0),IF(I90="","",I90),"")</f>
        <v/>
      </c>
      <c r="Q90" s="166" t="str">
        <f>IF(AND($O$83=3,Q59=0),IF(J90="","",J90),"")</f>
        <v/>
      </c>
    </row>
    <row r="91" spans="1:17" ht="6" customHeight="1" x14ac:dyDescent="0.3">
      <c r="A91" s="383"/>
      <c r="B91" s="169"/>
      <c r="C91" s="170"/>
      <c r="D91" s="171"/>
      <c r="E91" s="185"/>
      <c r="F91" s="185"/>
      <c r="G91" s="185"/>
      <c r="H91" s="171"/>
      <c r="I91" s="171"/>
      <c r="J91" s="171"/>
      <c r="K91" s="171"/>
    </row>
    <row r="92" spans="1:17" x14ac:dyDescent="0.3">
      <c r="A92" s="383"/>
    </row>
    <row r="93" spans="1:17" x14ac:dyDescent="0.3">
      <c r="A93" s="383"/>
    </row>
    <row r="94" spans="1:17" ht="36.75" customHeight="1" x14ac:dyDescent="0.3">
      <c r="A94" s="383"/>
    </row>
    <row r="95" spans="1:17" ht="180" customHeight="1" x14ac:dyDescent="0.3">
      <c r="A95" s="182"/>
      <c r="B95" s="182"/>
      <c r="C95" s="183"/>
      <c r="D95" s="182"/>
      <c r="E95" s="184"/>
      <c r="F95" s="184"/>
      <c r="G95" s="184"/>
      <c r="H95" s="182"/>
      <c r="I95" s="182"/>
      <c r="J95" s="182"/>
      <c r="K95" s="182"/>
      <c r="L95" s="182"/>
    </row>
    <row r="96" spans="1:17" ht="180" customHeight="1" x14ac:dyDescent="0.3">
      <c r="A96" s="182"/>
      <c r="B96" s="182"/>
      <c r="C96" s="183"/>
      <c r="D96" s="182"/>
      <c r="E96" s="184"/>
      <c r="F96" s="184"/>
      <c r="G96" s="184"/>
      <c r="H96" s="182"/>
      <c r="I96" s="182"/>
      <c r="J96" s="182"/>
      <c r="K96" s="182"/>
      <c r="L96" s="182"/>
    </row>
    <row r="97" spans="1:15" ht="27.95" customHeight="1" x14ac:dyDescent="0.35">
      <c r="A97" s="383"/>
      <c r="B97" s="162"/>
      <c r="C97" s="163" t="s">
        <v>240</v>
      </c>
      <c r="F97" s="165"/>
      <c r="G97" s="165"/>
    </row>
    <row r="98" spans="1:15" ht="12" customHeight="1" x14ac:dyDescent="0.3">
      <c r="A98" s="383"/>
      <c r="C98" s="167"/>
      <c r="F98" s="167"/>
      <c r="G98" s="167"/>
      <c r="H98" s="167"/>
      <c r="I98" s="167"/>
      <c r="J98" s="167"/>
      <c r="K98" s="168"/>
    </row>
    <row r="99" spans="1:15" x14ac:dyDescent="0.3">
      <c r="A99" s="383"/>
      <c r="B99" s="169"/>
      <c r="C99" s="170"/>
      <c r="D99" s="171"/>
      <c r="E99" s="185"/>
      <c r="F99" s="185"/>
      <c r="G99" s="185"/>
      <c r="H99" s="171"/>
      <c r="I99" s="171"/>
      <c r="J99" s="171"/>
      <c r="K99" s="171"/>
    </row>
    <row r="100" spans="1:15" x14ac:dyDescent="0.3">
      <c r="A100" s="383"/>
      <c r="B100" s="169"/>
      <c r="C100" s="172"/>
      <c r="D100" s="186" t="s">
        <v>240</v>
      </c>
      <c r="E100" s="171"/>
      <c r="F100" s="87"/>
      <c r="G100" s="380"/>
      <c r="H100" s="380"/>
      <c r="I100" s="380"/>
      <c r="J100" s="380"/>
      <c r="K100" s="171"/>
    </row>
    <row r="101" spans="1:15" ht="6" customHeight="1" x14ac:dyDescent="0.3">
      <c r="A101" s="383"/>
      <c r="B101" s="169"/>
      <c r="C101" s="170"/>
      <c r="D101" s="186"/>
      <c r="E101" s="171"/>
      <c r="F101" s="91"/>
      <c r="G101" s="91"/>
      <c r="H101" s="139"/>
      <c r="I101" s="139"/>
      <c r="J101" s="139"/>
      <c r="K101" s="171"/>
    </row>
    <row r="102" spans="1:15" ht="63.75" customHeight="1" x14ac:dyDescent="0.3">
      <c r="A102" s="383"/>
      <c r="B102" s="169"/>
      <c r="C102" s="172"/>
      <c r="D102" s="384"/>
      <c r="E102" s="385"/>
      <c r="F102" s="385"/>
      <c r="G102" s="385"/>
      <c r="H102" s="385"/>
      <c r="I102" s="385"/>
      <c r="J102" s="386"/>
      <c r="K102" s="171"/>
      <c r="O102" s="166" t="str">
        <f>IF(D102="","",D102)</f>
        <v/>
      </c>
    </row>
    <row r="103" spans="1:15" x14ac:dyDescent="0.3">
      <c r="A103" s="383"/>
      <c r="B103" s="169"/>
      <c r="C103" s="170"/>
      <c r="D103" s="186"/>
      <c r="E103" s="171"/>
      <c r="F103" s="91"/>
      <c r="G103" s="91"/>
      <c r="H103" s="139"/>
      <c r="I103" s="139"/>
      <c r="J103" s="139"/>
      <c r="K103" s="171"/>
    </row>
    <row r="104" spans="1:15" x14ac:dyDescent="0.3">
      <c r="A104" s="383"/>
      <c r="B104" s="169"/>
      <c r="C104" s="170"/>
      <c r="D104" s="171"/>
      <c r="E104" s="185"/>
      <c r="F104" s="185"/>
      <c r="G104" s="185"/>
      <c r="H104" s="171"/>
      <c r="I104" s="171"/>
      <c r="J104" s="171"/>
      <c r="K104" s="171"/>
    </row>
    <row r="105" spans="1:15" x14ac:dyDescent="0.3">
      <c r="A105" s="383"/>
    </row>
    <row r="106" spans="1:15" x14ac:dyDescent="0.3">
      <c r="A106" s="383"/>
    </row>
    <row r="107" spans="1:15" ht="36.75" customHeight="1" x14ac:dyDescent="0.3">
      <c r="A107" s="383"/>
    </row>
    <row r="108" spans="1:15" ht="180" customHeight="1" x14ac:dyDescent="0.3">
      <c r="A108" s="182"/>
      <c r="B108" s="182"/>
      <c r="C108" s="183"/>
      <c r="D108" s="182"/>
      <c r="E108" s="184"/>
      <c r="F108" s="184"/>
      <c r="G108" s="184"/>
      <c r="H108" s="182"/>
      <c r="I108" s="182"/>
      <c r="J108" s="182"/>
      <c r="K108" s="182"/>
      <c r="L108" s="182"/>
    </row>
    <row r="109" spans="1:15" ht="180" customHeight="1" x14ac:dyDescent="0.3">
      <c r="A109" s="182"/>
      <c r="B109" s="182"/>
      <c r="C109" s="183"/>
      <c r="D109" s="182"/>
      <c r="E109" s="184"/>
      <c r="F109" s="184"/>
      <c r="G109" s="184"/>
      <c r="H109" s="182"/>
      <c r="I109" s="182"/>
      <c r="J109" s="182"/>
      <c r="K109" s="182"/>
      <c r="L109" s="182"/>
    </row>
  </sheetData>
  <sheetProtection sheet="1" objects="1" scenarios="1"/>
  <mergeCells count="21">
    <mergeCell ref="A97:A107"/>
    <mergeCell ref="G100:J100"/>
    <mergeCell ref="D102:J102"/>
    <mergeCell ref="G83:J83"/>
    <mergeCell ref="A26:A41"/>
    <mergeCell ref="A44:A59"/>
    <mergeCell ref="A62:A77"/>
    <mergeCell ref="A80:A94"/>
    <mergeCell ref="I31:J31"/>
    <mergeCell ref="I85:J85"/>
    <mergeCell ref="B74:K74"/>
    <mergeCell ref="D13:E13"/>
    <mergeCell ref="G13:J13"/>
    <mergeCell ref="G29:J29"/>
    <mergeCell ref="I49:J49"/>
    <mergeCell ref="I67:J67"/>
    <mergeCell ref="G47:J47"/>
    <mergeCell ref="G65:J65"/>
    <mergeCell ref="B38:K38"/>
    <mergeCell ref="B56:K56"/>
    <mergeCell ref="B20:K20"/>
  </mergeCells>
  <conditionalFormatting sqref="E18 D15:D17">
    <cfRule type="containsText" dxfId="211" priority="27" operator="containsText" text="Representante Legal">
      <formula>NOT(ISERROR(SEARCH("Representante Legal",D15)))</formula>
    </cfRule>
  </conditionalFormatting>
  <conditionalFormatting sqref="H7 H9 H11 H34 H36 H52 H54 H70 H72 H88 H90">
    <cfRule type="expression" dxfId="210" priority="28">
      <formula>$O$6</formula>
    </cfRule>
  </conditionalFormatting>
  <conditionalFormatting sqref="I7 I9 I11 I34 I36 I52 I54 I70 I72 I88 I90">
    <cfRule type="expression" dxfId="209" priority="32">
      <formula>$P$6</formula>
    </cfRule>
  </conditionalFormatting>
  <conditionalFormatting sqref="J7 J9 J11 J34 J36 J52 J54 J70 J72 J88 J90">
    <cfRule type="expression" dxfId="208" priority="36">
      <formula>$Q$6</formula>
    </cfRule>
  </conditionalFormatting>
  <conditionalFormatting sqref="B38:K38">
    <cfRule type="expression" dxfId="207" priority="5">
      <formula>NOT($M$15)</formula>
    </cfRule>
  </conditionalFormatting>
  <conditionalFormatting sqref="B56:K56">
    <cfRule type="expression" dxfId="206" priority="4">
      <formula>NOT($M$16)</formula>
    </cfRule>
  </conditionalFormatting>
  <conditionalFormatting sqref="B74:K74">
    <cfRule type="expression" dxfId="205" priority="3">
      <formula>NOT($M$17)</formula>
    </cfRule>
  </conditionalFormatting>
  <conditionalFormatting sqref="B20:K20">
    <cfRule type="expression" dxfId="204" priority="2">
      <formula>NOT($M$23)</formula>
    </cfRule>
  </conditionalFormatting>
  <conditionalFormatting sqref="D18">
    <cfRule type="containsText" dxfId="203" priority="1" operator="containsText" text="Representante Legal">
      <formula>NOT(ISERROR(SEARCH("Representante Legal",D18)))</formula>
    </cfRule>
  </conditionalFormatting>
  <dataValidations count="12">
    <dataValidation type="list" allowBlank="1" showInputMessage="1" showErrorMessage="1" sqref="G7:J7">
      <formula1>$Q$2:$Q$3</formula1>
    </dataValidation>
    <dataValidation type="list" allowBlank="1" showInputMessage="1" showErrorMessage="1" sqref="G9:J9">
      <formula1>$R$2:$R$3</formula1>
    </dataValidation>
    <dataValidation type="list" allowBlank="1" showInputMessage="1" showErrorMessage="1" sqref="G4">
      <formula1>"1,2,3,4"</formula1>
    </dataValidation>
    <dataValidation type="list" operator="greaterThan" allowBlank="1" showInputMessage="1" showErrorMessage="1" promptTitle="Ayuda" prompt="Si solo hay un Representante Legal la cuenta es INDIVIDUAL" sqref="G11:J11">
      <formula1>$S$2:$S$3</formula1>
    </dataValidation>
    <dataValidation type="list" allowBlank="1" showInputMessage="1" showErrorMessage="1" sqref="G34:J34 G52:J52 G70:J70 G88:J88">
      <formula1>"SI,NO"</formula1>
    </dataValidation>
    <dataValidation type="whole" allowBlank="1" showInputMessage="1" showErrorMessage="1" sqref="G36:J36 G54:J54 G72:J72 G90:J90">
      <formula1>0</formula1>
      <formula2>10000000</formula2>
    </dataValidation>
    <dataValidation allowBlank="1" showInputMessage="1" showErrorMessage="1" promptTitle="Ej:" prompt="04_x000a_045_x000a_415" sqref="G31"/>
    <dataValidation allowBlank="1" showInputMessage="1" showErrorMessage="1" promptTitle="Ej:" prompt="Los cuatro digitos del año 2020" sqref="I31:J31"/>
    <dataValidation allowBlank="1" showInputMessage="1" showErrorMessage="1" promptTitle="Ej." prompt="04_x000a_045_x000a_405" sqref="G49 G67"/>
    <dataValidation allowBlank="1" showInputMessage="1" showErrorMessage="1" promptTitle="Ej." prompt="Los cuatro digitos del año_x000a_2020" sqref="I49:J49 I67:J67"/>
    <dataValidation allowBlank="1" showInputMessage="1" showErrorMessage="1" promptTitle="Ej." prompt="2018_x000a_2019_x000a_2020" sqref="I85:J85"/>
    <dataValidation allowBlank="1" showInputMessage="1" showErrorMessage="1" promptTitle="Ej." prompt="045_x000a_45_x000a_405" sqref="G85"/>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3"/>
  <sheetViews>
    <sheetView showRowColHeaders="0" workbookViewId="0"/>
  </sheetViews>
  <sheetFormatPr baseColWidth="10" defaultColWidth="0" defaultRowHeight="18.75" customHeight="1" x14ac:dyDescent="0.3"/>
  <cols>
    <col min="1" max="1" width="4.7109375" style="27" customWidth="1"/>
    <col min="2" max="2" width="1" style="27" customWidth="1"/>
    <col min="3" max="3" width="40.7109375" style="37" customWidth="1"/>
    <col min="4" max="4" width="7.140625" style="27" customWidth="1"/>
    <col min="5" max="5" width="28.42578125" style="27" customWidth="1"/>
    <col min="6" max="6" width="10" style="27" customWidth="1"/>
    <col min="7" max="7" width="8.140625" style="27" customWidth="1"/>
    <col min="8" max="8" width="11.42578125" style="18" hidden="1" customWidth="1"/>
    <col min="9" max="9" width="15.140625" style="18" hidden="1" customWidth="1"/>
    <col min="10" max="16384" width="13.85546875" style="18" hidden="1"/>
  </cols>
  <sheetData>
    <row r="1" spans="1:14" ht="27.95" customHeight="1" x14ac:dyDescent="0.35">
      <c r="B1" s="36"/>
      <c r="C1" s="280" t="s">
        <v>87</v>
      </c>
    </row>
    <row r="2" spans="1:14" ht="15.95" customHeight="1" x14ac:dyDescent="0.3">
      <c r="A2" s="346"/>
      <c r="B2" s="346"/>
      <c r="C2" s="346"/>
      <c r="D2" s="346"/>
      <c r="E2" s="346"/>
      <c r="F2" s="346"/>
      <c r="G2" s="346"/>
      <c r="H2" s="18">
        <f>IF(H13=0,1,0)</f>
        <v>1</v>
      </c>
    </row>
    <row r="3" spans="1:14" ht="6" customHeight="1" x14ac:dyDescent="0.3">
      <c r="B3" s="34"/>
      <c r="C3" s="22"/>
      <c r="D3" s="19"/>
      <c r="E3" s="19"/>
      <c r="F3" s="19"/>
    </row>
    <row r="4" spans="1:14" ht="21.75" customHeight="1" x14ac:dyDescent="0.3">
      <c r="B4" s="34"/>
      <c r="C4" s="50" t="s">
        <v>88</v>
      </c>
      <c r="D4" s="360"/>
      <c r="E4" s="361"/>
      <c r="F4" s="347" t="str">
        <f>IF(H4=0,"*","")</f>
        <v>*</v>
      </c>
      <c r="H4" s="18">
        <f>IF(LEN(D4)&gt;3,1,0)</f>
        <v>0</v>
      </c>
      <c r="J4" s="18" t="s">
        <v>296</v>
      </c>
      <c r="K4" s="18" t="s">
        <v>297</v>
      </c>
      <c r="L4" s="18" t="s">
        <v>298</v>
      </c>
    </row>
    <row r="5" spans="1:14" ht="6" customHeight="1" x14ac:dyDescent="0.3">
      <c r="B5" s="34"/>
      <c r="C5" s="39"/>
      <c r="D5" s="20"/>
      <c r="E5" s="20"/>
      <c r="F5" s="20"/>
    </row>
    <row r="6" spans="1:14" ht="21.75" customHeight="1" x14ac:dyDescent="0.3">
      <c r="B6" s="34"/>
      <c r="C6" s="50" t="s">
        <v>89</v>
      </c>
      <c r="D6" s="387"/>
      <c r="E6" s="363"/>
      <c r="F6" s="347" t="str">
        <f>IF(H6=0,"*","")</f>
        <v>*</v>
      </c>
      <c r="H6" s="18">
        <f>IF(LEN(D6)&gt;3,1,0)</f>
        <v>0</v>
      </c>
      <c r="J6" s="18">
        <f>DAY(D6)</f>
        <v>0</v>
      </c>
      <c r="K6" s="18">
        <f>MONTH(D6)</f>
        <v>1</v>
      </c>
      <c r="L6" s="18">
        <f>YEAR(D6)</f>
        <v>1900</v>
      </c>
      <c r="M6" s="18" t="str">
        <f>VLOOKUP(K6,Listas!$K$2:$L$13,2,0)</f>
        <v>Enero</v>
      </c>
      <c r="N6" s="18" t="str">
        <f>J6&amp;" de "&amp;M6&amp;" de "&amp;L6</f>
        <v>0 de Enero de 1900</v>
      </c>
    </row>
    <row r="7" spans="1:14" ht="6" customHeight="1" x14ac:dyDescent="0.3">
      <c r="B7" s="34"/>
      <c r="C7" s="39"/>
      <c r="D7" s="20"/>
      <c r="E7" s="20"/>
      <c r="F7" s="20"/>
    </row>
    <row r="8" spans="1:14" ht="102.75" customHeight="1" x14ac:dyDescent="0.3">
      <c r="B8" s="34"/>
      <c r="C8" s="388" t="s">
        <v>54</v>
      </c>
      <c r="D8" s="388"/>
      <c r="E8" s="388"/>
      <c r="F8" s="388"/>
    </row>
    <row r="9" spans="1:14" ht="6" customHeight="1" x14ac:dyDescent="0.3">
      <c r="B9" s="34"/>
      <c r="C9" s="39"/>
      <c r="D9" s="20"/>
      <c r="E9" s="20"/>
      <c r="F9" s="20"/>
    </row>
    <row r="10" spans="1:14" ht="21.75" customHeight="1" x14ac:dyDescent="0.3">
      <c r="B10" s="34"/>
      <c r="C10" s="348" t="s">
        <v>55</v>
      </c>
      <c r="D10" s="283"/>
      <c r="E10" s="347" t="str">
        <f>IF(H10=0,"*","")</f>
        <v>*</v>
      </c>
      <c r="F10" s="20"/>
      <c r="H10" s="18">
        <f>IF(D10="SI",1,0)</f>
        <v>0</v>
      </c>
    </row>
    <row r="11" spans="1:14" ht="6" customHeight="1" x14ac:dyDescent="0.3">
      <c r="B11" s="34"/>
      <c r="C11" s="39"/>
      <c r="D11" s="20"/>
      <c r="E11" s="20"/>
      <c r="F11" s="20"/>
    </row>
    <row r="12" spans="1:14" ht="18.75" customHeight="1" x14ac:dyDescent="0.3">
      <c r="B12" s="365" t="str">
        <f>IF(H13=0,'P1'!P1,'P1'!Q1)</f>
        <v>Faltan datos, por favor revise los asteriscos rojos</v>
      </c>
      <c r="C12" s="365"/>
      <c r="D12" s="365"/>
      <c r="E12" s="365"/>
      <c r="F12" s="365"/>
    </row>
    <row r="13" spans="1:14" ht="63" customHeight="1" x14ac:dyDescent="0.3">
      <c r="H13" s="18">
        <f>IF(SUM(H4:H10)=3,1,0)</f>
        <v>0</v>
      </c>
      <c r="I13" s="18">
        <f>'F1'!K21+'F3'!O21+'F5'!H13+'F2'!K21</f>
        <v>1</v>
      </c>
    </row>
  </sheetData>
  <sheetProtection sheet="1" objects="1" scenarios="1"/>
  <mergeCells count="4">
    <mergeCell ref="D4:E4"/>
    <mergeCell ref="D6:E6"/>
    <mergeCell ref="C8:F8"/>
    <mergeCell ref="B12:F12"/>
  </mergeCells>
  <conditionalFormatting sqref="B12:F12">
    <cfRule type="expression" dxfId="202" priority="1">
      <formula>NOT($H$13)</formula>
    </cfRule>
  </conditionalFormatting>
  <dataValidations count="2">
    <dataValidation type="list" allowBlank="1" showInputMessage="1" showErrorMessage="1" sqref="D10">
      <formula1>"SI,NO"</formula1>
    </dataValidation>
    <dataValidation type="date" allowBlank="1" showInputMessage="1" showErrorMessage="1" promptTitle="Ej:" prompt="01/05/2020" sqref="D6:E6">
      <formula1>7306</formula1>
      <formula2>46022</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Listas!$F$2:$F$10</xm:f>
          </x14:formula1>
          <xm:sqref>D4:E4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3"/>
  <sheetViews>
    <sheetView showRowColHeaders="0" workbookViewId="0"/>
  </sheetViews>
  <sheetFormatPr baseColWidth="10" defaultColWidth="0" defaultRowHeight="18.75" customHeight="1" x14ac:dyDescent="0.3"/>
  <cols>
    <col min="1" max="1" width="4.7109375" style="27" customWidth="1"/>
    <col min="2" max="2" width="1" style="27" customWidth="1"/>
    <col min="3" max="3" width="1.7109375" style="37" customWidth="1"/>
    <col min="4" max="4" width="14.5703125" style="37" customWidth="1"/>
    <col min="5" max="5" width="9.7109375" style="27" customWidth="1"/>
    <col min="6" max="6" width="14.5703125" style="27" customWidth="1"/>
    <col min="7" max="7" width="9.7109375" style="27" customWidth="1"/>
    <col min="8" max="8" width="14.5703125" style="27" customWidth="1"/>
    <col min="9" max="9" width="9.7109375" style="27" customWidth="1"/>
    <col min="10" max="10" width="14.5703125" style="27" customWidth="1"/>
    <col min="11" max="11" width="2.28515625" style="27" customWidth="1"/>
    <col min="12" max="12" width="8.140625" style="27" customWidth="1"/>
    <col min="13" max="13" width="11.42578125" style="18" hidden="1" customWidth="1"/>
    <col min="14" max="14" width="15.140625" style="18" hidden="1" customWidth="1"/>
    <col min="15" max="16384" width="11.42578125" style="18" hidden="1"/>
  </cols>
  <sheetData>
    <row r="1" spans="1:17" ht="27.95" customHeight="1" x14ac:dyDescent="0.35">
      <c r="B1" s="36"/>
      <c r="C1" s="280" t="s">
        <v>174</v>
      </c>
      <c r="D1" s="38"/>
    </row>
    <row r="2" spans="1:17" ht="18" customHeight="1" x14ac:dyDescent="0.3">
      <c r="A2" s="389" t="str">
        <f>IF(M2=0,"Faltan Datos por favor revise los datos introducidos","Completo, puede imprimir")</f>
        <v>Faltan Datos por favor revise los datos introducidos</v>
      </c>
      <c r="B2" s="389"/>
      <c r="C2" s="389"/>
      <c r="D2" s="389"/>
      <c r="E2" s="389"/>
      <c r="F2" s="389"/>
      <c r="G2" s="389"/>
      <c r="H2" s="389"/>
      <c r="I2" s="389"/>
      <c r="J2" s="389"/>
      <c r="K2" s="389"/>
      <c r="L2" s="389"/>
      <c r="M2" s="18">
        <f>'F5'!H13</f>
        <v>0</v>
      </c>
    </row>
    <row r="3" spans="1:17" ht="27" customHeight="1" x14ac:dyDescent="0.3">
      <c r="B3" s="352" t="s">
        <v>180</v>
      </c>
      <c r="C3" s="144"/>
      <c r="D3" s="144"/>
      <c r="E3" s="144"/>
      <c r="F3" s="144"/>
      <c r="G3" s="144"/>
      <c r="H3" s="144"/>
      <c r="I3" s="144"/>
      <c r="J3" s="144"/>
      <c r="K3" s="112"/>
    </row>
    <row r="4" spans="1:17" ht="6" customHeight="1" x14ac:dyDescent="0.3">
      <c r="B4" s="34"/>
      <c r="C4" s="22"/>
      <c r="D4" s="22"/>
      <c r="E4" s="19"/>
      <c r="F4" s="19"/>
      <c r="G4" s="19"/>
      <c r="H4" s="19"/>
      <c r="I4" s="19"/>
      <c r="J4" s="19"/>
      <c r="K4" s="19"/>
    </row>
    <row r="5" spans="1:17" ht="21.75" customHeight="1" x14ac:dyDescent="0.3">
      <c r="B5" s="34"/>
      <c r="C5" s="50"/>
      <c r="D5" s="131"/>
      <c r="E5" s="95"/>
      <c r="F5" s="132"/>
      <c r="G5" s="128"/>
      <c r="H5" s="132"/>
      <c r="I5" s="128"/>
      <c r="J5" s="129"/>
      <c r="K5" s="20"/>
      <c r="Q5" s="18">
        <f>IF('F3'!X15=1,1,0)</f>
        <v>0</v>
      </c>
    </row>
    <row r="6" spans="1:17" ht="6" customHeight="1" x14ac:dyDescent="0.3">
      <c r="B6" s="34"/>
      <c r="C6" s="39"/>
      <c r="D6" s="39"/>
      <c r="E6" s="124"/>
      <c r="F6" s="124"/>
      <c r="G6" s="124"/>
      <c r="H6" s="124"/>
      <c r="I6" s="124"/>
      <c r="J6" s="124"/>
      <c r="K6" s="20"/>
    </row>
    <row r="7" spans="1:17" ht="21.75" customHeight="1" x14ac:dyDescent="0.3">
      <c r="B7" s="34"/>
      <c r="C7" s="50"/>
      <c r="D7" s="130"/>
      <c r="E7" s="127"/>
      <c r="F7" s="130"/>
      <c r="G7" s="129"/>
      <c r="H7" s="129"/>
      <c r="I7" s="129"/>
      <c r="J7" s="129"/>
      <c r="K7" s="20"/>
      <c r="N7" s="18">
        <f>IF('F3'!X9=0,1,0)</f>
        <v>0</v>
      </c>
      <c r="O7" s="18">
        <f>IF('F3'!X11=0,1,0)</f>
        <v>0</v>
      </c>
      <c r="P7" s="18">
        <f>IF('F3'!X13=0,1,0)</f>
        <v>0</v>
      </c>
    </row>
    <row r="8" spans="1:17" ht="6" customHeight="1" x14ac:dyDescent="0.3">
      <c r="B8" s="34"/>
      <c r="C8" s="39"/>
      <c r="D8" s="39"/>
      <c r="E8" s="124"/>
      <c r="F8" s="124"/>
      <c r="G8" s="124"/>
      <c r="H8" s="124"/>
      <c r="I8" s="124"/>
      <c r="J8" s="124"/>
      <c r="K8" s="20"/>
    </row>
    <row r="9" spans="1:17" ht="21.75" customHeight="1" x14ac:dyDescent="0.3">
      <c r="B9" s="34"/>
      <c r="C9" s="113"/>
      <c r="D9" s="129"/>
      <c r="E9" s="125"/>
      <c r="F9" s="125"/>
      <c r="G9" s="125"/>
      <c r="H9" s="125"/>
      <c r="I9" s="125"/>
      <c r="J9" s="125"/>
      <c r="K9" s="113"/>
    </row>
    <row r="10" spans="1:17" ht="6" customHeight="1" x14ac:dyDescent="0.3">
      <c r="B10" s="34"/>
      <c r="C10" s="39"/>
      <c r="D10" s="39"/>
      <c r="E10" s="124"/>
      <c r="F10" s="124"/>
      <c r="G10" s="124"/>
      <c r="H10" s="124"/>
      <c r="I10" s="124"/>
      <c r="J10" s="124"/>
      <c r="K10" s="20"/>
    </row>
    <row r="11" spans="1:17" ht="21.75" customHeight="1" x14ac:dyDescent="0.3">
      <c r="B11" s="34"/>
      <c r="C11" s="49"/>
      <c r="D11" s="49"/>
      <c r="E11" s="126"/>
      <c r="F11" s="126"/>
      <c r="G11" s="126"/>
      <c r="H11" s="126"/>
      <c r="I11" s="126"/>
      <c r="J11" s="126"/>
      <c r="K11" s="20"/>
    </row>
    <row r="12" spans="1:17" ht="6" customHeight="1" x14ac:dyDescent="0.3">
      <c r="B12" s="34"/>
      <c r="C12" s="39"/>
      <c r="D12" s="39"/>
      <c r="E12" s="20"/>
      <c r="F12" s="20"/>
      <c r="G12" s="20"/>
      <c r="H12" s="20"/>
      <c r="I12" s="20"/>
      <c r="J12" s="20"/>
      <c r="K12" s="20"/>
    </row>
    <row r="13" spans="1:17" ht="63" customHeight="1" x14ac:dyDescent="0.3"/>
  </sheetData>
  <sheetProtection sheet="1" objects="1" scenarios="1"/>
  <mergeCells count="1">
    <mergeCell ref="A2:L2"/>
  </mergeCells>
  <conditionalFormatting sqref="D7">
    <cfRule type="expression" dxfId="201" priority="5">
      <formula>$N$7</formula>
    </cfRule>
  </conditionalFormatting>
  <conditionalFormatting sqref="F7">
    <cfRule type="expression" dxfId="200" priority="4">
      <formula>$O$7</formula>
    </cfRule>
  </conditionalFormatting>
  <conditionalFormatting sqref="H7">
    <cfRule type="expression" dxfId="199" priority="3">
      <formula>$P$7</formula>
    </cfRule>
  </conditionalFormatting>
  <conditionalFormatting sqref="A2:L2">
    <cfRule type="expression" dxfId="198" priority="2">
      <formula>NOT($M$2)</formula>
    </cfRule>
  </conditionalFormatting>
  <conditionalFormatting sqref="J5">
    <cfRule type="expression" dxfId="197" priority="1">
      <formula>$Q$5</formula>
    </cfRule>
  </conditionalFormatting>
  <dataValidations count="1">
    <dataValidation type="date" allowBlank="1" showInputMessage="1" showErrorMessage="1" sqref="E7">
      <formula1>7306</formula1>
      <formula2>46022</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6"/>
  <sheetViews>
    <sheetView showGridLines="0" showRowColHeaders="0" zoomScaleNormal="100" workbookViewId="0"/>
  </sheetViews>
  <sheetFormatPr baseColWidth="10" defaultColWidth="0" defaultRowHeight="15" zeroHeight="1" x14ac:dyDescent="0.25"/>
  <cols>
    <col min="1" max="1" width="1.7109375" style="96" customWidth="1"/>
    <col min="2" max="2" width="52.7109375" style="96" customWidth="1"/>
    <col min="3" max="3" width="2.5703125" style="96" customWidth="1"/>
    <col min="4" max="4" width="5.140625" style="96" customWidth="1"/>
    <col min="5" max="5" width="52.7109375" style="96" customWidth="1"/>
    <col min="6" max="7" width="2.42578125" style="96" customWidth="1"/>
    <col min="8" max="16384" width="11.42578125" style="96" hidden="1"/>
  </cols>
  <sheetData>
    <row r="1" spans="2:6" ht="30" customHeight="1" x14ac:dyDescent="0.25">
      <c r="B1" s="103" t="s">
        <v>145</v>
      </c>
    </row>
    <row r="2" spans="2:6" ht="18.75" customHeight="1" x14ac:dyDescent="0.25">
      <c r="B2" s="97" t="s">
        <v>143</v>
      </c>
      <c r="C2" s="97"/>
      <c r="E2" s="97" t="s">
        <v>147</v>
      </c>
      <c r="F2" s="97"/>
    </row>
    <row r="3" spans="2:6" ht="18.75" customHeight="1" x14ac:dyDescent="0.25">
      <c r="B3" s="98" t="s">
        <v>144</v>
      </c>
      <c r="C3" s="98"/>
      <c r="D3" s="98"/>
      <c r="E3" s="98" t="s">
        <v>151</v>
      </c>
    </row>
    <row r="4" spans="2:6" ht="18.75" customHeight="1" x14ac:dyDescent="0.25">
      <c r="B4" s="390">
        <f>'F1'!F4</f>
        <v>0</v>
      </c>
      <c r="C4" s="98"/>
      <c r="D4" s="98"/>
      <c r="E4" s="105">
        <f>'F2'!F6</f>
        <v>0</v>
      </c>
    </row>
    <row r="5" spans="2:6" ht="18.75" customHeight="1" x14ac:dyDescent="0.25">
      <c r="B5" s="392"/>
      <c r="C5" s="98"/>
      <c r="D5" s="98"/>
      <c r="E5" s="98" t="s">
        <v>140</v>
      </c>
    </row>
    <row r="6" spans="2:6" ht="18.75" customHeight="1" x14ac:dyDescent="0.25">
      <c r="B6" s="98" t="s">
        <v>84</v>
      </c>
      <c r="C6" s="98"/>
      <c r="D6" s="98"/>
      <c r="E6" s="105">
        <f>'F2'!F8</f>
        <v>0</v>
      </c>
    </row>
    <row r="7" spans="2:6" ht="18.75" customHeight="1" x14ac:dyDescent="0.25">
      <c r="B7" s="106">
        <f>'F1'!F16</f>
        <v>0</v>
      </c>
      <c r="C7" s="98"/>
      <c r="D7" s="98"/>
    </row>
    <row r="8" spans="2:6" ht="18.75" customHeight="1" x14ac:dyDescent="0.25">
      <c r="B8" s="98" t="s">
        <v>136</v>
      </c>
      <c r="C8" s="98"/>
      <c r="D8" s="98"/>
    </row>
    <row r="9" spans="2:6" ht="18.75" customHeight="1" x14ac:dyDescent="0.25">
      <c r="B9" s="107">
        <f>'F1'!F14</f>
        <v>0</v>
      </c>
      <c r="C9" s="98"/>
      <c r="D9" s="98"/>
      <c r="E9" s="98" t="s">
        <v>148</v>
      </c>
    </row>
    <row r="10" spans="2:6" ht="18.75" customHeight="1" x14ac:dyDescent="0.25">
      <c r="B10" s="98" t="s">
        <v>142</v>
      </c>
      <c r="C10" s="98"/>
      <c r="D10" s="98"/>
      <c r="E10" s="105">
        <f>'F2'!F16</f>
        <v>0</v>
      </c>
    </row>
    <row r="11" spans="2:6" ht="18.75" customHeight="1" x14ac:dyDescent="0.25">
      <c r="B11" s="394">
        <f>'F1'!F18</f>
        <v>0</v>
      </c>
      <c r="C11" s="98"/>
      <c r="D11" s="98"/>
      <c r="E11" s="98" t="s">
        <v>149</v>
      </c>
    </row>
    <row r="12" spans="2:6" ht="18.75" customHeight="1" x14ac:dyDescent="0.25">
      <c r="B12" s="395"/>
      <c r="C12" s="98"/>
      <c r="D12" s="98"/>
      <c r="E12" s="105">
        <f>'F2'!F14</f>
        <v>0</v>
      </c>
    </row>
    <row r="13" spans="2:6" ht="18.75" customHeight="1" x14ac:dyDescent="0.25">
      <c r="B13" s="98" t="s">
        <v>138</v>
      </c>
      <c r="C13" s="98"/>
      <c r="D13" s="98"/>
      <c r="E13" s="98" t="s">
        <v>150</v>
      </c>
    </row>
    <row r="14" spans="2:6" ht="18.75" customHeight="1" x14ac:dyDescent="0.25">
      <c r="B14" s="105">
        <f>'F2'!F4</f>
        <v>0</v>
      </c>
      <c r="C14" s="98"/>
      <c r="D14" s="98"/>
      <c r="E14" s="106">
        <f>'F2'!F15</f>
        <v>0</v>
      </c>
    </row>
    <row r="15" spans="2:6" ht="18.75" customHeight="1" x14ac:dyDescent="0.25">
      <c r="B15" s="98" t="s">
        <v>295</v>
      </c>
      <c r="C15" s="98"/>
      <c r="D15" s="98"/>
      <c r="E15" s="98"/>
    </row>
    <row r="16" spans="2:6" ht="18.75" customHeight="1" x14ac:dyDescent="0.25">
      <c r="B16" s="105">
        <f>'F2'!F10</f>
        <v>0</v>
      </c>
      <c r="C16" s="98"/>
      <c r="D16" s="98"/>
      <c r="E16" s="106"/>
    </row>
    <row r="17" spans="2:5" ht="18.75" customHeight="1" x14ac:dyDescent="0.25">
      <c r="B17" s="99"/>
      <c r="C17" s="98"/>
      <c r="D17" s="98"/>
      <c r="E17" s="98"/>
    </row>
    <row r="18" spans="2:5" ht="18.75" customHeight="1" x14ac:dyDescent="0.25">
      <c r="B18" s="100" t="s">
        <v>141</v>
      </c>
      <c r="C18" s="98"/>
      <c r="D18" s="98"/>
      <c r="E18" s="98"/>
    </row>
    <row r="19" spans="2:5" ht="18.75" customHeight="1" x14ac:dyDescent="0.25">
      <c r="B19" s="390">
        <f>'F2'!F12</f>
        <v>0</v>
      </c>
      <c r="C19" s="391"/>
      <c r="D19" s="391"/>
    </row>
    <row r="20" spans="2:5" ht="18.75" customHeight="1" x14ac:dyDescent="0.25">
      <c r="B20" s="392"/>
      <c r="C20" s="393"/>
      <c r="D20" s="393"/>
    </row>
    <row r="21" spans="2:5" x14ac:dyDescent="0.25"/>
    <row r="22" spans="2:5" x14ac:dyDescent="0.25">
      <c r="E22" s="101" t="s">
        <v>152</v>
      </c>
    </row>
    <row r="23" spans="2:5" ht="102" x14ac:dyDescent="0.25">
      <c r="B23" s="356" t="s">
        <v>294</v>
      </c>
    </row>
    <row r="24" spans="2:5" x14ac:dyDescent="0.25"/>
    <row r="25" spans="2:5" x14ac:dyDescent="0.25"/>
    <row r="26" spans="2:5" x14ac:dyDescent="0.25">
      <c r="E26" s="102" t="s">
        <v>146</v>
      </c>
    </row>
  </sheetData>
  <sheetProtection sheet="1" objects="1" scenarios="1"/>
  <mergeCells count="3">
    <mergeCell ref="B19:D20"/>
    <mergeCell ref="B11:B12"/>
    <mergeCell ref="B4:B5"/>
  </mergeCells>
  <pageMargins left="0.7" right="0.7" top="0.75" bottom="0.75" header="0.3" footer="0.3"/>
  <pageSetup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M6" sqref="M6"/>
    </sheetView>
  </sheetViews>
  <sheetFormatPr baseColWidth="10" defaultRowHeight="15" x14ac:dyDescent="0.25"/>
  <cols>
    <col min="5" max="5" width="13.42578125" bestFit="1" customWidth="1"/>
    <col min="7" max="7" width="16.140625" customWidth="1"/>
    <col min="10" max="10" width="25.140625" customWidth="1"/>
    <col min="11" max="11" width="4.7109375" customWidth="1"/>
  </cols>
  <sheetData>
    <row r="1" spans="1:12" x14ac:dyDescent="0.25">
      <c r="A1" s="42" t="s">
        <v>27</v>
      </c>
      <c r="B1" s="65" t="s">
        <v>100</v>
      </c>
      <c r="C1" s="65"/>
      <c r="D1" s="65"/>
      <c r="E1" s="42" t="s">
        <v>81</v>
      </c>
      <c r="F1" s="42" t="s">
        <v>103</v>
      </c>
      <c r="G1" s="42" t="s">
        <v>130</v>
      </c>
      <c r="H1" s="42" t="s">
        <v>176</v>
      </c>
      <c r="I1" s="42" t="s">
        <v>266</v>
      </c>
      <c r="J1" s="42" t="s">
        <v>285</v>
      </c>
      <c r="K1" s="396" t="s">
        <v>299</v>
      </c>
      <c r="L1" s="396"/>
    </row>
    <row r="2" spans="1:12" x14ac:dyDescent="0.25">
      <c r="A2" t="s">
        <v>72</v>
      </c>
      <c r="B2" s="43">
        <v>0</v>
      </c>
      <c r="C2" s="43" t="s">
        <v>78</v>
      </c>
      <c r="D2" s="43" t="s">
        <v>78</v>
      </c>
      <c r="E2" t="s">
        <v>85</v>
      </c>
      <c r="F2" t="s">
        <v>80</v>
      </c>
      <c r="G2" t="s">
        <v>131</v>
      </c>
      <c r="H2" t="s">
        <v>177</v>
      </c>
      <c r="I2" t="s">
        <v>267</v>
      </c>
      <c r="J2" t="s">
        <v>287</v>
      </c>
      <c r="K2">
        <v>1</v>
      </c>
      <c r="L2" t="s">
        <v>300</v>
      </c>
    </row>
    <row r="3" spans="1:12" x14ac:dyDescent="0.25">
      <c r="A3" t="s">
        <v>73</v>
      </c>
      <c r="B3">
        <v>0</v>
      </c>
      <c r="C3" t="s">
        <v>32</v>
      </c>
      <c r="D3" t="s">
        <v>33</v>
      </c>
      <c r="E3" t="s">
        <v>82</v>
      </c>
      <c r="F3" t="s">
        <v>104</v>
      </c>
      <c r="G3" t="s">
        <v>132</v>
      </c>
      <c r="H3" t="s">
        <v>178</v>
      </c>
      <c r="I3" t="s">
        <v>268</v>
      </c>
      <c r="J3" t="s">
        <v>288</v>
      </c>
      <c r="K3">
        <v>2</v>
      </c>
      <c r="L3" t="s">
        <v>301</v>
      </c>
    </row>
    <row r="4" spans="1:12" x14ac:dyDescent="0.25">
      <c r="A4" t="s">
        <v>74</v>
      </c>
      <c r="B4">
        <v>1</v>
      </c>
      <c r="E4" t="s">
        <v>83</v>
      </c>
      <c r="F4" t="s">
        <v>105</v>
      </c>
      <c r="G4" t="s">
        <v>133</v>
      </c>
      <c r="I4" t="s">
        <v>269</v>
      </c>
      <c r="J4" t="s">
        <v>289</v>
      </c>
      <c r="K4">
        <v>3</v>
      </c>
      <c r="L4" t="s">
        <v>302</v>
      </c>
    </row>
    <row r="5" spans="1:12" x14ac:dyDescent="0.25">
      <c r="A5" t="s">
        <v>75</v>
      </c>
      <c r="B5">
        <v>1</v>
      </c>
      <c r="F5" t="s">
        <v>108</v>
      </c>
      <c r="G5" t="s">
        <v>134</v>
      </c>
      <c r="I5" t="s">
        <v>270</v>
      </c>
      <c r="J5" t="s">
        <v>290</v>
      </c>
      <c r="K5">
        <v>4</v>
      </c>
      <c r="L5" t="s">
        <v>303</v>
      </c>
    </row>
    <row r="6" spans="1:12" x14ac:dyDescent="0.25">
      <c r="A6" t="s">
        <v>76</v>
      </c>
      <c r="B6">
        <v>1</v>
      </c>
      <c r="F6" t="s">
        <v>109</v>
      </c>
      <c r="I6" t="s">
        <v>271</v>
      </c>
      <c r="J6" t="s">
        <v>291</v>
      </c>
      <c r="K6">
        <v>5</v>
      </c>
      <c r="L6" t="s">
        <v>304</v>
      </c>
    </row>
    <row r="7" spans="1:12" x14ac:dyDescent="0.25">
      <c r="A7" t="s">
        <v>77</v>
      </c>
      <c r="B7">
        <v>1</v>
      </c>
      <c r="F7" t="s">
        <v>110</v>
      </c>
      <c r="I7" t="s">
        <v>272</v>
      </c>
      <c r="J7" t="s">
        <v>292</v>
      </c>
      <c r="K7">
        <v>6</v>
      </c>
      <c r="L7" t="s">
        <v>305</v>
      </c>
    </row>
    <row r="8" spans="1:12" x14ac:dyDescent="0.25">
      <c r="F8" t="s">
        <v>111</v>
      </c>
      <c r="I8" t="s">
        <v>273</v>
      </c>
      <c r="J8" t="s">
        <v>293</v>
      </c>
      <c r="K8">
        <v>7</v>
      </c>
      <c r="L8" t="s">
        <v>306</v>
      </c>
    </row>
    <row r="9" spans="1:12" x14ac:dyDescent="0.25">
      <c r="F9" t="s">
        <v>106</v>
      </c>
      <c r="I9" t="s">
        <v>274</v>
      </c>
      <c r="J9" t="s">
        <v>286</v>
      </c>
      <c r="K9">
        <v>8</v>
      </c>
      <c r="L9" t="s">
        <v>307</v>
      </c>
    </row>
    <row r="10" spans="1:12" x14ac:dyDescent="0.25">
      <c r="F10" t="s">
        <v>107</v>
      </c>
      <c r="I10" t="s">
        <v>275</v>
      </c>
      <c r="K10">
        <v>9</v>
      </c>
      <c r="L10" t="s">
        <v>308</v>
      </c>
    </row>
    <row r="11" spans="1:12" x14ac:dyDescent="0.25">
      <c r="K11">
        <v>10</v>
      </c>
      <c r="L11" t="s">
        <v>309</v>
      </c>
    </row>
    <row r="12" spans="1:12" x14ac:dyDescent="0.25">
      <c r="K12">
        <v>11</v>
      </c>
      <c r="L12" t="s">
        <v>310</v>
      </c>
    </row>
    <row r="13" spans="1:12" x14ac:dyDescent="0.25">
      <c r="K13">
        <v>12</v>
      </c>
      <c r="L13" t="s">
        <v>311</v>
      </c>
    </row>
  </sheetData>
  <sheetProtection sheet="1" objects="1" scenarios="1"/>
  <mergeCells count="1">
    <mergeCell ref="K1:L1"/>
  </mergeCells>
  <phoneticPr fontId="9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65F5DD7-E291-4696-B49D-8ACF9C95C7FD}"/>
</file>

<file path=customXml/itemProps2.xml><?xml version="1.0" encoding="utf-8"?>
<ds:datastoreItem xmlns:ds="http://schemas.openxmlformats.org/officeDocument/2006/customXml" ds:itemID="{8EADD249-CAD1-4CDA-BF5A-876309A51A7B}"/>
</file>

<file path=customXml/itemProps3.xml><?xml version="1.0" encoding="utf-8"?>
<ds:datastoreItem xmlns:ds="http://schemas.openxmlformats.org/officeDocument/2006/customXml" ds:itemID="{0C277AB7-D777-48DD-A1C5-D6300C9B3B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97</vt:i4>
      </vt:variant>
    </vt:vector>
  </HeadingPairs>
  <TitlesOfParts>
    <vt:vector size="130" baseType="lpstr">
      <vt:lpstr>F1</vt:lpstr>
      <vt:lpstr>F2</vt:lpstr>
      <vt:lpstr>Psuc</vt:lpstr>
      <vt:lpstr>F3</vt:lpstr>
      <vt:lpstr>F4</vt:lpstr>
      <vt:lpstr>F5</vt:lpstr>
      <vt:lpstr>Imp</vt:lpstr>
      <vt:lpstr>Form0</vt:lpstr>
      <vt:lpstr>Listas</vt:lpstr>
      <vt:lpstr>Form1</vt:lpstr>
      <vt:lpstr>Form2</vt:lpstr>
      <vt:lpstr>Carta</vt:lpstr>
      <vt:lpstr>Graficos</vt:lpstr>
      <vt:lpstr>P1</vt:lpstr>
      <vt:lpstr>J1</vt:lpstr>
      <vt:lpstr>J1_P1</vt:lpstr>
      <vt:lpstr>J1_P2</vt:lpstr>
      <vt:lpstr>J1_P3</vt:lpstr>
      <vt:lpstr>AnexoAP1</vt:lpstr>
      <vt:lpstr>P2</vt:lpstr>
      <vt:lpstr>J2</vt:lpstr>
      <vt:lpstr>J2_P1</vt:lpstr>
      <vt:lpstr>J2_P2</vt:lpstr>
      <vt:lpstr>J2_P3</vt:lpstr>
      <vt:lpstr>AnexoAP2</vt:lpstr>
      <vt:lpstr>P3</vt:lpstr>
      <vt:lpstr>J3</vt:lpstr>
      <vt:lpstr>J3_P1</vt:lpstr>
      <vt:lpstr>J3_P2</vt:lpstr>
      <vt:lpstr>J3_P3</vt:lpstr>
      <vt:lpstr>AnexoAP3</vt:lpstr>
      <vt:lpstr>P4</vt:lpstr>
      <vt:lpstr>P5</vt:lpstr>
      <vt:lpstr>AnexoAP1!Área_de_impresión</vt:lpstr>
      <vt:lpstr>AnexoAP2!Área_de_impresión</vt:lpstr>
      <vt:lpstr>AnexoAP3!Área_de_impresión</vt:lpstr>
      <vt:lpstr>Form1!Área_de_impresión</vt:lpstr>
      <vt:lpstr>Form2!Área_de_impresión</vt:lpstr>
      <vt:lpstr>FFinal</vt:lpstr>
      <vt:lpstr>FPersonas</vt:lpstr>
      <vt:lpstr>Nsuc</vt:lpstr>
      <vt:lpstr>'J1'!Per_11</vt:lpstr>
      <vt:lpstr>J1_P1!Per_11</vt:lpstr>
      <vt:lpstr>J1_P2!Per_11</vt:lpstr>
      <vt:lpstr>J1_P3!Per_11</vt:lpstr>
      <vt:lpstr>'J2'!Per_11</vt:lpstr>
      <vt:lpstr>J2_P1!Per_11</vt:lpstr>
      <vt:lpstr>J2_P2!Per_11</vt:lpstr>
      <vt:lpstr>J2_P3!Per_11</vt:lpstr>
      <vt:lpstr>'J3'!Per_11</vt:lpstr>
      <vt:lpstr>J3_P1!Per_11</vt:lpstr>
      <vt:lpstr>J3_P2!Per_11</vt:lpstr>
      <vt:lpstr>J3_P3!Per_11</vt:lpstr>
      <vt:lpstr>'P2'!Per_11</vt:lpstr>
      <vt:lpstr>'P3'!Per_11</vt:lpstr>
      <vt:lpstr>'P4'!Per_11</vt:lpstr>
      <vt:lpstr>'P5'!Per_11</vt:lpstr>
      <vt:lpstr>Per_11</vt:lpstr>
      <vt:lpstr>'J1'!Per_12</vt:lpstr>
      <vt:lpstr>J1_P1!Per_12</vt:lpstr>
      <vt:lpstr>J1_P2!Per_12</vt:lpstr>
      <vt:lpstr>J1_P3!Per_12</vt:lpstr>
      <vt:lpstr>'J2'!Per_12</vt:lpstr>
      <vt:lpstr>J2_P1!Per_12</vt:lpstr>
      <vt:lpstr>J2_P2!Per_12</vt:lpstr>
      <vt:lpstr>J2_P3!Per_12</vt:lpstr>
      <vt:lpstr>'J3'!Per_12</vt:lpstr>
      <vt:lpstr>J3_P1!Per_12</vt:lpstr>
      <vt:lpstr>J3_P2!Per_12</vt:lpstr>
      <vt:lpstr>J3_P3!Per_12</vt:lpstr>
      <vt:lpstr>'P2'!Per_12</vt:lpstr>
      <vt:lpstr>'P3'!Per_12</vt:lpstr>
      <vt:lpstr>'P4'!Per_12</vt:lpstr>
      <vt:lpstr>'P5'!Per_12</vt:lpstr>
      <vt:lpstr>Per_12</vt:lpstr>
      <vt:lpstr>'J1'!Per_13</vt:lpstr>
      <vt:lpstr>J1_P1!Per_13</vt:lpstr>
      <vt:lpstr>J1_P2!Per_13</vt:lpstr>
      <vt:lpstr>J1_P3!Per_13</vt:lpstr>
      <vt:lpstr>'J2'!Per_13</vt:lpstr>
      <vt:lpstr>J2_P1!Per_13</vt:lpstr>
      <vt:lpstr>J2_P2!Per_13</vt:lpstr>
      <vt:lpstr>J2_P3!Per_13</vt:lpstr>
      <vt:lpstr>'J3'!Per_13</vt:lpstr>
      <vt:lpstr>J3_P1!Per_13</vt:lpstr>
      <vt:lpstr>J3_P2!Per_13</vt:lpstr>
      <vt:lpstr>J3_P3!Per_13</vt:lpstr>
      <vt:lpstr>'P2'!Per_13</vt:lpstr>
      <vt:lpstr>'P3'!Per_13</vt:lpstr>
      <vt:lpstr>'P4'!Per_13</vt:lpstr>
      <vt:lpstr>'P5'!Per_13</vt:lpstr>
      <vt:lpstr>Per_13</vt:lpstr>
      <vt:lpstr>J1_P1!Per_14</vt:lpstr>
      <vt:lpstr>J1_P2!Per_14</vt:lpstr>
      <vt:lpstr>J1_P3!Per_14</vt:lpstr>
      <vt:lpstr>J2_P1!Per_14</vt:lpstr>
      <vt:lpstr>J2_P2!Per_14</vt:lpstr>
      <vt:lpstr>J2_P3!Per_14</vt:lpstr>
      <vt:lpstr>J3_P1!Per_14</vt:lpstr>
      <vt:lpstr>J3_P2!Per_14</vt:lpstr>
      <vt:lpstr>J3_P3!Per_14</vt:lpstr>
      <vt:lpstr>'P2'!Per_14</vt:lpstr>
      <vt:lpstr>'P3'!Per_14</vt:lpstr>
      <vt:lpstr>'P4'!Per_14</vt:lpstr>
      <vt:lpstr>'P5'!Per_14</vt:lpstr>
      <vt:lpstr>Per_14</vt:lpstr>
      <vt:lpstr>'J1'!Per_15</vt:lpstr>
      <vt:lpstr>J1_P1!Per_15</vt:lpstr>
      <vt:lpstr>J1_P2!Per_15</vt:lpstr>
      <vt:lpstr>J1_P3!Per_15</vt:lpstr>
      <vt:lpstr>'J2'!Per_15</vt:lpstr>
      <vt:lpstr>J2_P1!Per_15</vt:lpstr>
      <vt:lpstr>J2_P2!Per_15</vt:lpstr>
      <vt:lpstr>J2_P3!Per_15</vt:lpstr>
      <vt:lpstr>'J3'!Per_15</vt:lpstr>
      <vt:lpstr>J3_P1!Per_15</vt:lpstr>
      <vt:lpstr>J3_P2!Per_15</vt:lpstr>
      <vt:lpstr>J3_P3!Per_15</vt:lpstr>
      <vt:lpstr>'P2'!Per_15</vt:lpstr>
      <vt:lpstr>'P3'!Per_15</vt:lpstr>
      <vt:lpstr>'P4'!Per_15</vt:lpstr>
      <vt:lpstr>'P5'!Per_15</vt:lpstr>
      <vt:lpstr>Per_15</vt:lpstr>
      <vt:lpstr>Principal</vt:lpstr>
      <vt:lpstr>Rl_0</vt:lpstr>
      <vt:lpstr>Rl_1</vt:lpstr>
      <vt:lpstr>Rl_2</vt:lpstr>
      <vt:lpstr>Rl_3</vt:lpstr>
      <vt:lpstr>Rl_4</vt:lpstr>
      <vt:lpstr>Rl_N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Ayala Vasquez Ignacio</cp:lastModifiedBy>
  <cp:lastPrinted>2020-06-30T16:38:12Z</cp:lastPrinted>
  <dcterms:created xsi:type="dcterms:W3CDTF">2020-05-19T20:28:38Z</dcterms:created>
  <dcterms:modified xsi:type="dcterms:W3CDTF">2020-08-20T21:49:09Z</dcterms:modified>
</cp:coreProperties>
</file>